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30" windowHeight="7395" activeTab="2"/>
  </bookViews>
  <sheets>
    <sheet name="Anexo 9 " sheetId="1" r:id="rId1"/>
    <sheet name="Anexo 10" sheetId="2" r:id="rId2"/>
    <sheet name="Anexo 11 " sheetId="3" r:id="rId3"/>
    <sheet name="Anexo 12 " sheetId="4" r:id="rId4"/>
    <sheet name="Anexo 13" sheetId="5" r:id="rId5"/>
    <sheet name="Anexo 14" sheetId="7" r:id="rId6"/>
    <sheet name="Anexo 15" sheetId="8" r:id="rId7"/>
    <sheet name="Anexo 16" sheetId="9" r:id="rId8"/>
    <sheet name="Anexo 17" sheetId="10" r:id="rId9"/>
    <sheet name="Anexo 18"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#N/A</definedName>
    <definedName name="\b">#N/A</definedName>
    <definedName name="\c" localSheetId="3">#REF!</definedName>
    <definedName name="\c" localSheetId="4">#REF!</definedName>
    <definedName name="\c" localSheetId="7">#REF!</definedName>
    <definedName name="\c" localSheetId="8">#REF!</definedName>
    <definedName name="\c" localSheetId="0">#REF!</definedName>
    <definedName name="\c">#REF!</definedName>
    <definedName name="\p">#N/A</definedName>
    <definedName name="\s">#N/A</definedName>
    <definedName name="\z" localSheetId="3">#REF!</definedName>
    <definedName name="\z" localSheetId="4">#REF!</definedName>
    <definedName name="\z" localSheetId="7">#REF!</definedName>
    <definedName name="\z" localSheetId="8">#REF!</definedName>
    <definedName name="\z" localSheetId="0">#REF!</definedName>
    <definedName name="\z">#REF!</definedName>
    <definedName name="_________ABR1" localSheetId="3">[1]!ABR&amp;[1]!MAY&amp;[1]!JUN&amp;[1]!JUL&amp;[1]!AGO&amp;[1]!SEP</definedName>
    <definedName name="_________ABR1" localSheetId="7">[2]!ABR&amp;[2]!MAY&amp;[2]!JUN&amp;[2]!JUL&amp;[2]!AGO&amp;[2]!SEP</definedName>
    <definedName name="_________ABR1" localSheetId="0">[2]!ABR&amp;[2]!MAY&amp;[2]!JUN&amp;[2]!JUL&amp;[2]!AGO&amp;[2]!SEP</definedName>
    <definedName name="_________ABR1">[2]!ABR&amp;[2]!MAY&amp;[2]!JUN&amp;[2]!JUL&amp;[2]!AGO&amp;[2]!SEP</definedName>
    <definedName name="_________AGO1" localSheetId="3">[1]!AGO&amp;[1]!SEP&amp;[1]!OCT&amp;[1]!NOV&amp;[1]!DIC</definedName>
    <definedName name="_________AGO1" localSheetId="7">[2]!AGO&amp;[2]!SEP&amp;[2]!OCT&amp;[2]!NOV&amp;[2]!DIC</definedName>
    <definedName name="_________AGO1" localSheetId="0">[2]!AGO&amp;[2]!SEP&amp;[2]!OCT&amp;[2]!NOV&amp;[2]!DIC</definedName>
    <definedName name="_________AGO1">[2]!AGO&amp;[2]!SEP&amp;[2]!OCT&amp;[2]!NOV&amp;[2]!DIC</definedName>
    <definedName name="_________FEB1" localSheetId="3">[1]!FEB&amp;[1]!MAR&amp;[1]!ABR&amp;[1]!MAY&amp;[1]!JUN&amp;[1]!JUL</definedName>
    <definedName name="_________FEB1" localSheetId="7">[2]!FEB&amp;[2]!MAR&amp;[2]!ABR&amp;[2]!MAY&amp;[2]!JUN&amp;[2]!JUL</definedName>
    <definedName name="_________FEB1" localSheetId="0">[2]!FEB&amp;[2]!MAR&amp;[2]!ABR&amp;[2]!MAY&amp;[2]!JUN&amp;[2]!JUL</definedName>
    <definedName name="_________FEB1">[2]!FEB&amp;[2]!MAR&amp;[2]!ABR&amp;[2]!MAY&amp;[2]!JUN&amp;[2]!JUL</definedName>
    <definedName name="_________JUL1" localSheetId="3">[1]!JUL&amp;[1]!AGO&amp;[1]!SEP&amp;[1]!OCT&amp;[1]!NOV</definedName>
    <definedName name="_________JUL1" localSheetId="7">[2]!JUL&amp;[2]!AGO&amp;[2]!SEP&amp;[2]!OCT&amp;[2]!NOV</definedName>
    <definedName name="_________JUL1" localSheetId="0">[2]!JUL&amp;[2]!AGO&amp;[2]!SEP&amp;[2]!OCT&amp;[2]!NOV</definedName>
    <definedName name="_________JUL1">[2]!JUL&amp;[2]!AGO&amp;[2]!SEP&amp;[2]!OCT&amp;[2]!NOV</definedName>
    <definedName name="_________JUN1" localSheetId="3">[1]!JUN&amp;[1]!JUL&amp;[1]!AGO&amp;[1]!SEP&amp;[1]!OCT</definedName>
    <definedName name="_________JUN1" localSheetId="7">[2]!JUN&amp;[2]!JUL&amp;[2]!AGO&amp;[2]!SEP&amp;[2]!OCT</definedName>
    <definedName name="_________JUN1" localSheetId="0">[2]!JUN&amp;[2]!JUL&amp;[2]!AGO&amp;[2]!SEP&amp;[2]!OCT</definedName>
    <definedName name="_________JUN1">[2]!JUN&amp;[2]!JUL&amp;[2]!AGO&amp;[2]!SEP&amp;[2]!OCT</definedName>
    <definedName name="_________MAR1" localSheetId="3">[1]!MAR&amp;[1]!ABR&amp;[1]!MAY&amp;[1]!JUN&amp;[1]!JUL&amp;[1]!AGO</definedName>
    <definedName name="_________MAR1" localSheetId="7">[2]!MAR&amp;[2]!ABR&amp;[2]!MAY&amp;[2]!JUN&amp;[2]!JUL&amp;[2]!AGO</definedName>
    <definedName name="_________MAR1" localSheetId="0">[2]!MAR&amp;[2]!ABR&amp;[2]!MAY&amp;[2]!JUN&amp;[2]!JUL&amp;[2]!AGO</definedName>
    <definedName name="_________MAR1">[2]!MAR&amp;[2]!ABR&amp;[2]!MAY&amp;[2]!JUN&amp;[2]!JUL&amp;[2]!AGO</definedName>
    <definedName name="_________MAY1" localSheetId="3">[1]!MAY&amp;[1]!JUN&amp;[1]!JUL&amp;[1]!AGO&amp;[1]!SEP</definedName>
    <definedName name="_________MAY1" localSheetId="7">[2]!MAY&amp;[2]!JUN&amp;[2]!JUL&amp;[2]!AGO&amp;[2]!SEP</definedName>
    <definedName name="_________MAY1" localSheetId="0">[2]!MAY&amp;[2]!JUN&amp;[2]!JUL&amp;[2]!AGO&amp;[2]!SEP</definedName>
    <definedName name="_________MAY1">[2]!MAY&amp;[2]!JUN&amp;[2]!JUL&amp;[2]!AGO&amp;[2]!SEP</definedName>
    <definedName name="_________NOV1" localSheetId="3">[1]!NOV&amp;[1]!DIC</definedName>
    <definedName name="_________NOV1" localSheetId="7">[2]!NOV&amp;[2]!DIC</definedName>
    <definedName name="_________NOV1" localSheetId="0">[2]!NOV&amp;[2]!DIC</definedName>
    <definedName name="_________NOV1">[2]!NOV&amp;[2]!DIC</definedName>
    <definedName name="_________OCT1" localSheetId="3">[1]!OCT&amp;[1]!NOV&amp;[1]!DIC</definedName>
    <definedName name="_________OCT1" localSheetId="7">[2]!OCT&amp;[2]!NOV&amp;[2]!DIC</definedName>
    <definedName name="_________OCT1" localSheetId="0">[2]!OCT&amp;[2]!NOV&amp;[2]!DIC</definedName>
    <definedName name="_________OCT1">[2]!OCT&amp;[2]!NOV&amp;[2]!DIC</definedName>
    <definedName name="_________SEP1" localSheetId="3">[1]!SEP&amp;[1]!OCT&amp;[1]!NOV&amp;[1]!DIC</definedName>
    <definedName name="_________SEP1" localSheetId="7">[2]!SEP&amp;[2]!OCT&amp;[2]!NOV&amp;[2]!DIC</definedName>
    <definedName name="_________SEP1" localSheetId="0">[2]!SEP&amp;[2]!OCT&amp;[2]!NOV&amp;[2]!DIC</definedName>
    <definedName name="_________SEP1">[2]!SEP&amp;[2]!OCT&amp;[2]!NOV&amp;[2]!DIC</definedName>
    <definedName name="________cad179" localSheetId="3">'[3]Mod Eco Controlados 99'!#REF!</definedName>
    <definedName name="________cad179" localSheetId="4">'[3]Mod Eco Controlados 99'!#REF!</definedName>
    <definedName name="________cad179" localSheetId="7">'[3]Mod Eco Controlados 99'!#REF!</definedName>
    <definedName name="________cad179" localSheetId="8">'[3]Mod Eco Controlados 99'!#REF!</definedName>
    <definedName name="________cad179" localSheetId="0">'[3]Mod Eco Controlados 99'!#REF!</definedName>
    <definedName name="________cad179">'[3]Mod Eco Controlados 99'!#REF!</definedName>
    <definedName name="________def1">'[4]Premisas IMSS'!$M$12</definedName>
    <definedName name="________def2">'[4]Premisas IMSS'!$M$13</definedName>
    <definedName name="________def3">'[4]Premisas IMSS'!$M$14</definedName>
    <definedName name="________def4">'[4]Premisas IMSS'!$M$15</definedName>
    <definedName name="________def5">'[4]Premisas IMSS'!$M$16</definedName>
    <definedName name="________def6">'[4]Premisas IMSS'!$M$17</definedName>
    <definedName name="________FEB1" localSheetId="3">[1]!FEB&amp;[1]!MAR&amp;[1]!ABR&amp;[1]!MAY&amp;[1]!JUN&amp;[1]!JUL</definedName>
    <definedName name="________FEB1" localSheetId="7">[2]!FEB&amp;[2]!MAR&amp;[2]!ABR&amp;[2]!MAY&amp;[2]!JUN&amp;[2]!JUL</definedName>
    <definedName name="________FEB1" localSheetId="0">[2]!FEB&amp;[2]!MAR&amp;[2]!ABR&amp;[2]!MAY&amp;[2]!JUN&amp;[2]!JUL</definedName>
    <definedName name="________FEB1">[2]!FEB&amp;[2]!MAR&amp;[2]!ABR&amp;[2]!MAY&amp;[2]!JUN&amp;[2]!JUL</definedName>
    <definedName name="________JUL1" localSheetId="3">[1]!JUL&amp;[1]!AGO&amp;[1]!SEP&amp;[1]!OCT&amp;[1]!NOV</definedName>
    <definedName name="________JUL1" localSheetId="7">[2]!JUL&amp;[2]!AGO&amp;[2]!SEP&amp;[2]!OCT&amp;[2]!NOV</definedName>
    <definedName name="________JUL1" localSheetId="0">[2]!JUL&amp;[2]!AGO&amp;[2]!SEP&amp;[2]!OCT&amp;[2]!NOV</definedName>
    <definedName name="________JUL1">[2]!JUL&amp;[2]!AGO&amp;[2]!SEP&amp;[2]!OCT&amp;[2]!NOV</definedName>
    <definedName name="________JUN1" localSheetId="3">[1]!JUN&amp;[1]!JUL&amp;[1]!AGO&amp;[1]!SEP&amp;[1]!OCT</definedName>
    <definedName name="________JUN1" localSheetId="7">[2]!JUN&amp;[2]!JUL&amp;[2]!AGO&amp;[2]!SEP&amp;[2]!OCT</definedName>
    <definedName name="________JUN1" localSheetId="0">[2]!JUN&amp;[2]!JUL&amp;[2]!AGO&amp;[2]!SEP&amp;[2]!OCT</definedName>
    <definedName name="________JUN1">[2]!JUN&amp;[2]!JUL&amp;[2]!AGO&amp;[2]!SEP&amp;[2]!OCT</definedName>
    <definedName name="________OCT1" localSheetId="3">[1]!OCT&amp;[1]!NOV&amp;[1]!DIC</definedName>
    <definedName name="________OCT1" localSheetId="7">[2]!OCT&amp;[2]!NOV&amp;[2]!DIC</definedName>
    <definedName name="________OCT1" localSheetId="0">[2]!OCT&amp;[2]!NOV&amp;[2]!DIC</definedName>
    <definedName name="________OCT1">[2]!OCT&amp;[2]!NOV&amp;[2]!DIC</definedName>
    <definedName name="________SEP1" localSheetId="3">[1]!SEP&amp;[1]!OCT&amp;[1]!NOV&amp;[1]!DIC</definedName>
    <definedName name="________SEP1" localSheetId="7">[2]!SEP&amp;[2]!OCT&amp;[2]!NOV&amp;[2]!DIC</definedName>
    <definedName name="________SEP1" localSheetId="0">[2]!SEP&amp;[2]!OCT&amp;[2]!NOV&amp;[2]!DIC</definedName>
    <definedName name="________SEP1">[2]!SEP&amp;[2]!OCT&amp;[2]!NOV&amp;[2]!DIC</definedName>
    <definedName name="________smg97">'[4]Premisa macro'!$E$4</definedName>
    <definedName name="_______ABR1" localSheetId="3">[1]!ABR&amp;[1]!MAY&amp;[1]!JUN&amp;[1]!JUL&amp;[1]!AGO&amp;[1]!SEP</definedName>
    <definedName name="_______ABR1" localSheetId="7">[2]!ABR&amp;[2]!MAY&amp;[2]!JUN&amp;[2]!JUL&amp;[2]!AGO&amp;[2]!SEP</definedName>
    <definedName name="_______ABR1" localSheetId="0">[2]!ABR&amp;[2]!MAY&amp;[2]!JUN&amp;[2]!JUL&amp;[2]!AGO&amp;[2]!SEP</definedName>
    <definedName name="_______ABR1">[2]!ABR&amp;[2]!MAY&amp;[2]!JUN&amp;[2]!JUL&amp;[2]!AGO&amp;[2]!SEP</definedName>
    <definedName name="_______ABR2">[5]edofza4!$C$22</definedName>
    <definedName name="_______AGO1" localSheetId="3">[1]!AGO&amp;[1]!SEP&amp;[1]!OCT&amp;[1]!NOV&amp;[1]!DIC</definedName>
    <definedName name="_______AGO1" localSheetId="7">[2]!AGO&amp;[2]!SEP&amp;[2]!OCT&amp;[2]!NOV&amp;[2]!DIC</definedName>
    <definedName name="_______AGO1" localSheetId="0">[2]!AGO&amp;[2]!SEP&amp;[2]!OCT&amp;[2]!NOV&amp;[2]!DIC</definedName>
    <definedName name="_______AGO1">[2]!AGO&amp;[2]!SEP&amp;[2]!OCT&amp;[2]!NOV&amp;[2]!DIC</definedName>
    <definedName name="_______AGO2">[5]edofza8!$C$22</definedName>
    <definedName name="_______CFD02" localSheetId="3">#REF!</definedName>
    <definedName name="_______CFD02" localSheetId="4">#REF!</definedName>
    <definedName name="_______CFD02" localSheetId="7">#REF!</definedName>
    <definedName name="_______CFD02" localSheetId="8">#REF!</definedName>
    <definedName name="_______CFD02" localSheetId="0">#REF!</definedName>
    <definedName name="_______CFD02">#REF!</definedName>
    <definedName name="_______def1">'[6]Premisas IMSS'!$M$12</definedName>
    <definedName name="_______def2">'[6]Premisas IMSS'!$M$13</definedName>
    <definedName name="_______def3">'[6]Premisas IMSS'!$M$14</definedName>
    <definedName name="_______def4">'[6]Premisas IMSS'!$M$15</definedName>
    <definedName name="_______def5">'[6]Premisas IMSS'!$M$16</definedName>
    <definedName name="_______def6">'[6]Premisas IMSS'!$M$17</definedName>
    <definedName name="_______DIC2">[5]edofza12!$C$22</definedName>
    <definedName name="_______ENE2">[5]edofza1!$C$22</definedName>
    <definedName name="_______FEB1" localSheetId="3">[1]!FEB&amp;[1]!MAR&amp;[1]!ABR&amp;[1]!MAY&amp;[1]!JUN&amp;[1]!JUL</definedName>
    <definedName name="_______FEB1" localSheetId="7">[2]!FEB&amp;[2]!MAR&amp;[2]!ABR&amp;[2]!MAY&amp;[2]!JUN&amp;[2]!JUL</definedName>
    <definedName name="_______FEB1" localSheetId="0">[2]!FEB&amp;[2]!MAR&amp;[2]!ABR&amp;[2]!MAY&amp;[2]!JUN&amp;[2]!JUL</definedName>
    <definedName name="_______FEB1">[2]!FEB&amp;[2]!MAR&amp;[2]!ABR&amp;[2]!MAY&amp;[2]!JUN&amp;[2]!JUL</definedName>
    <definedName name="_______FEB2">[5]edofza2!$C$22</definedName>
    <definedName name="_______JUL1" localSheetId="3">[1]!JUL&amp;[1]!AGO&amp;[1]!SEP&amp;[1]!OCT&amp;[1]!NOV</definedName>
    <definedName name="_______JUL1" localSheetId="7">[2]!JUL&amp;[2]!AGO&amp;[2]!SEP&amp;[2]!OCT&amp;[2]!NOV</definedName>
    <definedName name="_______JUL1" localSheetId="0">[2]!JUL&amp;[2]!AGO&amp;[2]!SEP&amp;[2]!OCT&amp;[2]!NOV</definedName>
    <definedName name="_______JUL1">[2]!JUL&amp;[2]!AGO&amp;[2]!SEP&amp;[2]!OCT&amp;[2]!NOV</definedName>
    <definedName name="_______JUL2">[5]edofza7!$C$22</definedName>
    <definedName name="_______JUN1" localSheetId="3">[1]!JUN&amp;[1]!JUL&amp;[1]!AGO&amp;[1]!SEP&amp;[1]!OCT</definedName>
    <definedName name="_______JUN1" localSheetId="7">[2]!JUN&amp;[2]!JUL&amp;[2]!AGO&amp;[2]!SEP&amp;[2]!OCT</definedName>
    <definedName name="_______JUN1" localSheetId="0">[2]!JUN&amp;[2]!JUL&amp;[2]!AGO&amp;[2]!SEP&amp;[2]!OCT</definedName>
    <definedName name="_______JUN1">[2]!JUN&amp;[2]!JUL&amp;[2]!AGO&amp;[2]!SEP&amp;[2]!OCT</definedName>
    <definedName name="_______JUN2">[5]edofza6!$C$22</definedName>
    <definedName name="_______MAR1" localSheetId="3">[1]!MAR&amp;[1]!ABR&amp;[1]!MAY&amp;[1]!JUN&amp;[1]!JUL&amp;[1]!AGO</definedName>
    <definedName name="_______MAR1" localSheetId="7">[2]!MAR&amp;[2]!ABR&amp;[2]!MAY&amp;[2]!JUN&amp;[2]!JUL&amp;[2]!AGO</definedName>
    <definedName name="_______MAR1" localSheetId="0">[2]!MAR&amp;[2]!ABR&amp;[2]!MAY&amp;[2]!JUN&amp;[2]!JUL&amp;[2]!AGO</definedName>
    <definedName name="_______MAR1">[2]!MAR&amp;[2]!ABR&amp;[2]!MAY&amp;[2]!JUN&amp;[2]!JUL&amp;[2]!AGO</definedName>
    <definedName name="_______MAR2">[5]edofza3!$C$22</definedName>
    <definedName name="_______MAY1" localSheetId="3">[1]!MAY&amp;[1]!JUN&amp;[1]!JUL&amp;[1]!AGO&amp;[1]!SEP</definedName>
    <definedName name="_______MAY1" localSheetId="7">[2]!MAY&amp;[2]!JUN&amp;[2]!JUL&amp;[2]!AGO&amp;[2]!SEP</definedName>
    <definedName name="_______MAY1" localSheetId="0">[2]!MAY&amp;[2]!JUN&amp;[2]!JUL&amp;[2]!AGO&amp;[2]!SEP</definedName>
    <definedName name="_______MAY1">[2]!MAY&amp;[2]!JUN&amp;[2]!JUL&amp;[2]!AGO&amp;[2]!SEP</definedName>
    <definedName name="_______MAY2">[5]edofza5!$C$22</definedName>
    <definedName name="_______NOV1" localSheetId="3">[1]!NOV&amp;[1]!DIC</definedName>
    <definedName name="_______NOV1" localSheetId="7">[2]!NOV&amp;[2]!DIC</definedName>
    <definedName name="_______NOV1" localSheetId="0">[2]!NOV&amp;[2]!DIC</definedName>
    <definedName name="_______NOV1">[2]!NOV&amp;[2]!DIC</definedName>
    <definedName name="_______NOV2">[5]edofza11!$C$43</definedName>
    <definedName name="_______OCT1" localSheetId="3">[1]!OCT&amp;[1]!NOV&amp;[1]!DIC</definedName>
    <definedName name="_______OCT1" localSheetId="7">[2]!OCT&amp;[2]!NOV&amp;[2]!DIC</definedName>
    <definedName name="_______OCT1" localSheetId="0">[2]!OCT&amp;[2]!NOV&amp;[2]!DIC</definedName>
    <definedName name="_______OCT1">[2]!OCT&amp;[2]!NOV&amp;[2]!DIC</definedName>
    <definedName name="_______OCT2">[5]edofza10!$C$22</definedName>
    <definedName name="_______PIB08" localSheetId="3">#REF!</definedName>
    <definedName name="_______PIB08" localSheetId="4">#REF!</definedName>
    <definedName name="_______PIB08" localSheetId="7">#REF!</definedName>
    <definedName name="_______PIB08" localSheetId="8">#REF!</definedName>
    <definedName name="_______PIB08" localSheetId="0">#REF!</definedName>
    <definedName name="_______PIB08">#REF!</definedName>
    <definedName name="_______SEP1" localSheetId="3">[1]!SEP&amp;[1]!OCT&amp;[1]!NOV&amp;[1]!DIC</definedName>
    <definedName name="_______SEP1" localSheetId="7">[2]!SEP&amp;[2]!OCT&amp;[2]!NOV&amp;[2]!DIC</definedName>
    <definedName name="_______SEP1" localSheetId="0">[2]!SEP&amp;[2]!OCT&amp;[2]!NOV&amp;[2]!DIC</definedName>
    <definedName name="_______SEP1">[2]!SEP&amp;[2]!OCT&amp;[2]!NOV&amp;[2]!DIC</definedName>
    <definedName name="_______SEP2">[5]edofza9!$C$22</definedName>
    <definedName name="_______smg97">'[6]Premisa macro'!$E$4</definedName>
    <definedName name="_______syt03" localSheetId="3">#REF!</definedName>
    <definedName name="_______syt03" localSheetId="4">#REF!</definedName>
    <definedName name="_______syt03" localSheetId="7">#REF!</definedName>
    <definedName name="_______syt03" localSheetId="8">#REF!</definedName>
    <definedName name="_______syt03" localSheetId="0">#REF!</definedName>
    <definedName name="_______syt03">#REF!</definedName>
    <definedName name="_______TDC2001">'[7]Tipos de Cambio'!$C$4</definedName>
    <definedName name="______ABR1" localSheetId="3">[1]!ABR&amp;[1]!MAY&amp;[1]!JUN&amp;[1]!JUL&amp;[1]!AGO&amp;[1]!SEP</definedName>
    <definedName name="______ABR1" localSheetId="7">[2]!ABR&amp;[2]!MAY&amp;[2]!JUN&amp;[2]!JUL&amp;[2]!AGO&amp;[2]!SEP</definedName>
    <definedName name="______ABR1" localSheetId="0">[2]!ABR&amp;[2]!MAY&amp;[2]!JUN&amp;[2]!JUL&amp;[2]!AGO&amp;[2]!SEP</definedName>
    <definedName name="______ABR1">[2]!ABR&amp;[2]!MAY&amp;[2]!JUN&amp;[2]!JUL&amp;[2]!AGO&amp;[2]!SEP</definedName>
    <definedName name="______ABR2">[5]edofza4!$C$22</definedName>
    <definedName name="______AGO1" localSheetId="3">[1]!AGO&amp;[1]!SEP&amp;[1]!OCT&amp;[1]!NOV&amp;[1]!DIC</definedName>
    <definedName name="______AGO1" localSheetId="7">[2]!AGO&amp;[2]!SEP&amp;[2]!OCT&amp;[2]!NOV&amp;[2]!DIC</definedName>
    <definedName name="______AGO1" localSheetId="0">[2]!AGO&amp;[2]!SEP&amp;[2]!OCT&amp;[2]!NOV&amp;[2]!DIC</definedName>
    <definedName name="______AGO1">[2]!AGO&amp;[2]!SEP&amp;[2]!OCT&amp;[2]!NOV&amp;[2]!DIC</definedName>
    <definedName name="______AGO2">[5]edofza8!$C$22</definedName>
    <definedName name="______def1">'[6]Premisas IMSS'!$M$12</definedName>
    <definedName name="______def2">'[6]Premisas IMSS'!$M$13</definedName>
    <definedName name="______def3">'[6]Premisas IMSS'!$M$14</definedName>
    <definedName name="______def4">'[6]Premisas IMSS'!$M$15</definedName>
    <definedName name="______def5">'[6]Premisas IMSS'!$M$16</definedName>
    <definedName name="______def6">'[6]Premisas IMSS'!$M$17</definedName>
    <definedName name="______DIC2">[5]edofza12!$C$22</definedName>
    <definedName name="______ENE2">[5]edofza1!$C$22</definedName>
    <definedName name="______FEB1" localSheetId="3">[1]!FEB&amp;[1]!MAR&amp;[1]!ABR&amp;[1]!MAY&amp;[1]!JUN&amp;[1]!JUL</definedName>
    <definedName name="______FEB1" localSheetId="7">[2]!FEB&amp;[2]!MAR&amp;[2]!ABR&amp;[2]!MAY&amp;[2]!JUN&amp;[2]!JUL</definedName>
    <definedName name="______FEB1" localSheetId="0">[2]!FEB&amp;[2]!MAR&amp;[2]!ABR&amp;[2]!MAY&amp;[2]!JUN&amp;[2]!JUL</definedName>
    <definedName name="______FEB1">[2]!FEB&amp;[2]!MAR&amp;[2]!ABR&amp;[2]!MAY&amp;[2]!JUN&amp;[2]!JUL</definedName>
    <definedName name="______FEB2">[5]edofza2!$C$22</definedName>
    <definedName name="______JUL1" localSheetId="3">[1]!JUL&amp;[1]!AGO&amp;[1]!SEP&amp;[1]!OCT&amp;[1]!NOV</definedName>
    <definedName name="______JUL1" localSheetId="7">[2]!JUL&amp;[2]!AGO&amp;[2]!SEP&amp;[2]!OCT&amp;[2]!NOV</definedName>
    <definedName name="______JUL1" localSheetId="0">[2]!JUL&amp;[2]!AGO&amp;[2]!SEP&amp;[2]!OCT&amp;[2]!NOV</definedName>
    <definedName name="______JUL1">[2]!JUL&amp;[2]!AGO&amp;[2]!SEP&amp;[2]!OCT&amp;[2]!NOV</definedName>
    <definedName name="______JUL2">[5]edofza7!$C$22</definedName>
    <definedName name="______JUN1" localSheetId="3">[1]!JUN&amp;[1]!JUL&amp;[1]!AGO&amp;[1]!SEP&amp;[1]!OCT</definedName>
    <definedName name="______JUN1" localSheetId="7">[2]!JUN&amp;[2]!JUL&amp;[2]!AGO&amp;[2]!SEP&amp;[2]!OCT</definedName>
    <definedName name="______JUN1" localSheetId="0">[2]!JUN&amp;[2]!JUL&amp;[2]!AGO&amp;[2]!SEP&amp;[2]!OCT</definedName>
    <definedName name="______JUN1">[2]!JUN&amp;[2]!JUL&amp;[2]!AGO&amp;[2]!SEP&amp;[2]!OCT</definedName>
    <definedName name="______JUN2">[5]edofza6!$C$22</definedName>
    <definedName name="______MAR1" localSheetId="3">[1]!MAR&amp;[1]!ABR&amp;[1]!MAY&amp;[1]!JUN&amp;[1]!JUL&amp;[1]!AGO</definedName>
    <definedName name="______MAR1" localSheetId="7">[2]!MAR&amp;[2]!ABR&amp;[2]!MAY&amp;[2]!JUN&amp;[2]!JUL&amp;[2]!AGO</definedName>
    <definedName name="______MAR1" localSheetId="0">[2]!MAR&amp;[2]!ABR&amp;[2]!MAY&amp;[2]!JUN&amp;[2]!JUL&amp;[2]!AGO</definedName>
    <definedName name="______MAR1">[2]!MAR&amp;[2]!ABR&amp;[2]!MAY&amp;[2]!JUN&amp;[2]!JUL&amp;[2]!AGO</definedName>
    <definedName name="______MAR2">[5]edofza3!$C$22</definedName>
    <definedName name="______MAY1" localSheetId="3">[1]!MAY&amp;[1]!JUN&amp;[1]!JUL&amp;[1]!AGO&amp;[1]!SEP</definedName>
    <definedName name="______MAY1" localSheetId="7">[2]!MAY&amp;[2]!JUN&amp;[2]!JUL&amp;[2]!AGO&amp;[2]!SEP</definedName>
    <definedName name="______MAY1" localSheetId="0">[2]!MAY&amp;[2]!JUN&amp;[2]!JUL&amp;[2]!AGO&amp;[2]!SEP</definedName>
    <definedName name="______MAY1">[2]!MAY&amp;[2]!JUN&amp;[2]!JUL&amp;[2]!AGO&amp;[2]!SEP</definedName>
    <definedName name="______MAY2">[5]edofza5!$C$22</definedName>
    <definedName name="______NOV1" localSheetId="3">[1]!NOV&amp;[1]!DIC</definedName>
    <definedName name="______NOV1" localSheetId="7">[2]!NOV&amp;[2]!DIC</definedName>
    <definedName name="______NOV1" localSheetId="0">[2]!NOV&amp;[2]!DIC</definedName>
    <definedName name="______NOV1">[2]!NOV&amp;[2]!DIC</definedName>
    <definedName name="______NOV2">[5]edofza11!$C$43</definedName>
    <definedName name="______OCT1" localSheetId="3">[1]!OCT&amp;[1]!NOV&amp;[1]!DIC</definedName>
    <definedName name="______OCT1" localSheetId="7">[2]!OCT&amp;[2]!NOV&amp;[2]!DIC</definedName>
    <definedName name="______OCT1" localSheetId="0">[2]!OCT&amp;[2]!NOV&amp;[2]!DIC</definedName>
    <definedName name="______OCT1">[2]!OCT&amp;[2]!NOV&amp;[2]!DIC</definedName>
    <definedName name="______OCT2">[5]edofza10!$C$22</definedName>
    <definedName name="______SEP1" localSheetId="3">[1]!SEP&amp;[1]!OCT&amp;[1]!NOV&amp;[1]!DIC</definedName>
    <definedName name="______SEP1" localSheetId="7">[2]!SEP&amp;[2]!OCT&amp;[2]!NOV&amp;[2]!DIC</definedName>
    <definedName name="______SEP1" localSheetId="0">[2]!SEP&amp;[2]!OCT&amp;[2]!NOV&amp;[2]!DIC</definedName>
    <definedName name="______SEP1">[2]!SEP&amp;[2]!OCT&amp;[2]!NOV&amp;[2]!DIC</definedName>
    <definedName name="______SEP2">[5]edofza9!$C$22</definedName>
    <definedName name="______smg97">'[6]Premisa macro'!$E$4</definedName>
    <definedName name="______TDC2001">'[7]Tipos de Cambio'!$C$4</definedName>
    <definedName name="_____ABR1" localSheetId="3">[1]!ABR&amp;[1]!MAY&amp;[1]!JUN&amp;[1]!JUL&amp;[1]!AGO&amp;[1]!SEP</definedName>
    <definedName name="_____ABR1" localSheetId="7">[2]!ABR&amp;[2]!MAY&amp;[2]!JUN&amp;[2]!JUL&amp;[2]!AGO&amp;[2]!SEP</definedName>
    <definedName name="_____ABR1" localSheetId="0">[2]!ABR&amp;[2]!MAY&amp;[2]!JUN&amp;[2]!JUL&amp;[2]!AGO&amp;[2]!SEP</definedName>
    <definedName name="_____ABR1">[2]!ABR&amp;[2]!MAY&amp;[2]!JUN&amp;[2]!JUL&amp;[2]!AGO&amp;[2]!SEP</definedName>
    <definedName name="_____ABR2">[5]edofza4!$C$22</definedName>
    <definedName name="_____AGO1" localSheetId="3">[1]!AGO&amp;[1]!SEP&amp;[1]!OCT&amp;[1]!NOV&amp;[1]!DIC</definedName>
    <definedName name="_____AGO1" localSheetId="7">[2]!AGO&amp;[2]!SEP&amp;[2]!OCT&amp;[2]!NOV&amp;[2]!DIC</definedName>
    <definedName name="_____AGO1" localSheetId="0">[2]!AGO&amp;[2]!SEP&amp;[2]!OCT&amp;[2]!NOV&amp;[2]!DIC</definedName>
    <definedName name="_____AGO1">[2]!AGO&amp;[2]!SEP&amp;[2]!OCT&amp;[2]!NOV&amp;[2]!DIC</definedName>
    <definedName name="_____AGO2">[5]edofza8!$C$22</definedName>
    <definedName name="_____def1">'[6]Premisas IMSS'!$M$12</definedName>
    <definedName name="_____def2">'[6]Premisas IMSS'!$M$13</definedName>
    <definedName name="_____def3">'[6]Premisas IMSS'!$M$14</definedName>
    <definedName name="_____def4">'[6]Premisas IMSS'!$M$15</definedName>
    <definedName name="_____def5">'[6]Premisas IMSS'!$M$16</definedName>
    <definedName name="_____def6">'[6]Premisas IMSS'!$M$17</definedName>
    <definedName name="_____DIC2">[5]edofza12!$C$22</definedName>
    <definedName name="_____ENE2">[5]edofza1!$C$22</definedName>
    <definedName name="_____FEB1" localSheetId="3">[1]!FEB&amp;[1]!MAR&amp;[1]!ABR&amp;[1]!MAY&amp;[1]!JUN&amp;[1]!JUL</definedName>
    <definedName name="_____FEB1" localSheetId="7">[2]!FEB&amp;[2]!MAR&amp;[2]!ABR&amp;[2]!MAY&amp;[2]!JUN&amp;[2]!JUL</definedName>
    <definedName name="_____FEB1" localSheetId="0">[2]!FEB&amp;[2]!MAR&amp;[2]!ABR&amp;[2]!MAY&amp;[2]!JUN&amp;[2]!JUL</definedName>
    <definedName name="_____FEB1">[2]!FEB&amp;[2]!MAR&amp;[2]!ABR&amp;[2]!MAY&amp;[2]!JUN&amp;[2]!JUL</definedName>
    <definedName name="_____FEB2">[5]edofza2!$C$22</definedName>
    <definedName name="_____JUL1" localSheetId="3">[1]!JUL&amp;[1]!AGO&amp;[1]!SEP&amp;[1]!OCT&amp;[1]!NOV</definedName>
    <definedName name="_____JUL1" localSheetId="7">[2]!JUL&amp;[2]!AGO&amp;[2]!SEP&amp;[2]!OCT&amp;[2]!NOV</definedName>
    <definedName name="_____JUL1" localSheetId="0">[2]!JUL&amp;[2]!AGO&amp;[2]!SEP&amp;[2]!OCT&amp;[2]!NOV</definedName>
    <definedName name="_____JUL1">[2]!JUL&amp;[2]!AGO&amp;[2]!SEP&amp;[2]!OCT&amp;[2]!NOV</definedName>
    <definedName name="_____JUL2">[5]edofza7!$C$22</definedName>
    <definedName name="_____JUN1" localSheetId="3">[1]!JUN&amp;[1]!JUL&amp;[1]!AGO&amp;[1]!SEP&amp;[1]!OCT</definedName>
    <definedName name="_____JUN1" localSheetId="7">[2]!JUN&amp;[2]!JUL&amp;[2]!AGO&amp;[2]!SEP&amp;[2]!OCT</definedName>
    <definedName name="_____JUN1" localSheetId="0">[2]!JUN&amp;[2]!JUL&amp;[2]!AGO&amp;[2]!SEP&amp;[2]!OCT</definedName>
    <definedName name="_____JUN1">[2]!JUN&amp;[2]!JUL&amp;[2]!AGO&amp;[2]!SEP&amp;[2]!OCT</definedName>
    <definedName name="_____JUN2">[5]edofza6!$C$22</definedName>
    <definedName name="_____MAR1" localSheetId="3">[1]!MAR&amp;[1]!ABR&amp;[1]!MAY&amp;[1]!JUN&amp;[1]!JUL&amp;[1]!AGO</definedName>
    <definedName name="_____MAR1" localSheetId="7">[2]!MAR&amp;[2]!ABR&amp;[2]!MAY&amp;[2]!JUN&amp;[2]!JUL&amp;[2]!AGO</definedName>
    <definedName name="_____MAR1" localSheetId="0">[2]!MAR&amp;[2]!ABR&amp;[2]!MAY&amp;[2]!JUN&amp;[2]!JUL&amp;[2]!AGO</definedName>
    <definedName name="_____MAR1">[2]!MAR&amp;[2]!ABR&amp;[2]!MAY&amp;[2]!JUN&amp;[2]!JUL&amp;[2]!AGO</definedName>
    <definedName name="_____MAR2">[5]edofza3!$C$22</definedName>
    <definedName name="_____MAY1" localSheetId="3">[1]!MAY&amp;[1]!JUN&amp;[1]!JUL&amp;[1]!AGO&amp;[1]!SEP</definedName>
    <definedName name="_____MAY1" localSheetId="7">[2]!MAY&amp;[2]!JUN&amp;[2]!JUL&amp;[2]!AGO&amp;[2]!SEP</definedName>
    <definedName name="_____MAY1" localSheetId="0">[2]!MAY&amp;[2]!JUN&amp;[2]!JUL&amp;[2]!AGO&amp;[2]!SEP</definedName>
    <definedName name="_____MAY1">[2]!MAY&amp;[2]!JUN&amp;[2]!JUL&amp;[2]!AGO&amp;[2]!SEP</definedName>
    <definedName name="_____MAY2">[5]edofza5!$C$22</definedName>
    <definedName name="_____NOV1" localSheetId="3">[1]!NOV&amp;[1]!DIC</definedName>
    <definedName name="_____NOV1" localSheetId="7">[2]!NOV&amp;[2]!DIC</definedName>
    <definedName name="_____NOV1" localSheetId="0">[2]!NOV&amp;[2]!DIC</definedName>
    <definedName name="_____NOV1">[2]!NOV&amp;[2]!DIC</definedName>
    <definedName name="_____NOV2">[5]edofza11!$C$43</definedName>
    <definedName name="_____OCT1" localSheetId="3">[1]!OCT&amp;[1]!NOV&amp;[1]!DIC</definedName>
    <definedName name="_____OCT1" localSheetId="7">[2]!OCT&amp;[2]!NOV&amp;[2]!DIC</definedName>
    <definedName name="_____OCT1" localSheetId="0">[2]!OCT&amp;[2]!NOV&amp;[2]!DIC</definedName>
    <definedName name="_____OCT1">[2]!OCT&amp;[2]!NOV&amp;[2]!DIC</definedName>
    <definedName name="_____OCT2">[5]edofza10!$C$22</definedName>
    <definedName name="_____SEP1" localSheetId="3">[1]!SEP&amp;[1]!OCT&amp;[1]!NOV&amp;[1]!DIC</definedName>
    <definedName name="_____SEP1" localSheetId="7">[2]!SEP&amp;[2]!OCT&amp;[2]!NOV&amp;[2]!DIC</definedName>
    <definedName name="_____SEP1" localSheetId="0">[2]!SEP&amp;[2]!OCT&amp;[2]!NOV&amp;[2]!DIC</definedName>
    <definedName name="_____SEP1">[2]!SEP&amp;[2]!OCT&amp;[2]!NOV&amp;[2]!DIC</definedName>
    <definedName name="_____SEP2">[5]edofza9!$C$22</definedName>
    <definedName name="_____smg97">'[6]Premisa macro'!$E$4</definedName>
    <definedName name="_____TDC2001">'[7]Tipos de Cambio'!$C$4</definedName>
    <definedName name="____ABR1" localSheetId="3">[1]!ABR&amp;[1]!MAY&amp;[1]!JUN&amp;[1]!JUL&amp;[1]!AGO&amp;[1]!SEP</definedName>
    <definedName name="____ABR1" localSheetId="7">[2]!ABR&amp;[2]!MAY&amp;[2]!JUN&amp;[2]!JUL&amp;[2]!AGO&amp;[2]!SEP</definedName>
    <definedName name="____ABR1" localSheetId="0">[2]!ABR&amp;[2]!MAY&amp;[2]!JUN&amp;[2]!JUL&amp;[2]!AGO&amp;[2]!SEP</definedName>
    <definedName name="____ABR1">[2]!ABR&amp;[2]!MAY&amp;[2]!JUN&amp;[2]!JUL&amp;[2]!AGO&amp;[2]!SEP</definedName>
    <definedName name="____ABR2">[5]edofza4!$C$22</definedName>
    <definedName name="____AGO1" localSheetId="3">[1]!AGO&amp;[1]!SEP&amp;[1]!OCT&amp;[1]!NOV&amp;[1]!DIC</definedName>
    <definedName name="____AGO1" localSheetId="7">[2]!AGO&amp;[2]!SEP&amp;[2]!OCT&amp;[2]!NOV&amp;[2]!DIC</definedName>
    <definedName name="____AGO1" localSheetId="0">[2]!AGO&amp;[2]!SEP&amp;[2]!OCT&amp;[2]!NOV&amp;[2]!DIC</definedName>
    <definedName name="____AGO1">[2]!AGO&amp;[2]!SEP&amp;[2]!OCT&amp;[2]!NOV&amp;[2]!DIC</definedName>
    <definedName name="____AGO2">[5]edofza8!$C$22</definedName>
    <definedName name="____def1">'[6]Premisas IMSS'!$M$12</definedName>
    <definedName name="____def2">'[6]Premisas IMSS'!$M$13</definedName>
    <definedName name="____def3">'[6]Premisas IMSS'!$M$14</definedName>
    <definedName name="____def4">'[6]Premisas IMSS'!$M$15</definedName>
    <definedName name="____def5">'[6]Premisas IMSS'!$M$16</definedName>
    <definedName name="____def6">'[6]Premisas IMSS'!$M$17</definedName>
    <definedName name="____DIC2">[5]edofza12!$C$22</definedName>
    <definedName name="____ENE2">[5]edofza1!$C$22</definedName>
    <definedName name="____FEB1" localSheetId="3">[1]!FEB&amp;[1]!MAR&amp;[1]!ABR&amp;[1]!MAY&amp;[1]!JUN&amp;[1]!JUL</definedName>
    <definedName name="____FEB1" localSheetId="7">[2]!FEB&amp;[2]!MAR&amp;[2]!ABR&amp;[2]!MAY&amp;[2]!JUN&amp;[2]!JUL</definedName>
    <definedName name="____FEB1" localSheetId="0">[2]!FEB&amp;[2]!MAR&amp;[2]!ABR&amp;[2]!MAY&amp;[2]!JUN&amp;[2]!JUL</definedName>
    <definedName name="____FEB1">[2]!FEB&amp;[2]!MAR&amp;[2]!ABR&amp;[2]!MAY&amp;[2]!JUN&amp;[2]!JUL</definedName>
    <definedName name="____FEB2">[5]edofza2!$C$22</definedName>
    <definedName name="____JUL1" localSheetId="3">[1]!JUL&amp;[1]!AGO&amp;[1]!SEP&amp;[1]!OCT&amp;[1]!NOV</definedName>
    <definedName name="____JUL1" localSheetId="7">[2]!JUL&amp;[2]!AGO&amp;[2]!SEP&amp;[2]!OCT&amp;[2]!NOV</definedName>
    <definedName name="____JUL1" localSheetId="0">[2]!JUL&amp;[2]!AGO&amp;[2]!SEP&amp;[2]!OCT&amp;[2]!NOV</definedName>
    <definedName name="____JUL1">[2]!JUL&amp;[2]!AGO&amp;[2]!SEP&amp;[2]!OCT&amp;[2]!NOV</definedName>
    <definedName name="____JUL2">[5]edofza7!$C$22</definedName>
    <definedName name="____JUN1" localSheetId="3">[1]!JUN&amp;[1]!JUL&amp;[1]!AGO&amp;[1]!SEP&amp;[1]!OCT</definedName>
    <definedName name="____JUN1" localSheetId="7">[2]!JUN&amp;[2]!JUL&amp;[2]!AGO&amp;[2]!SEP&amp;[2]!OCT</definedName>
    <definedName name="____JUN1" localSheetId="0">[2]!JUN&amp;[2]!JUL&amp;[2]!AGO&amp;[2]!SEP&amp;[2]!OCT</definedName>
    <definedName name="____JUN1">[2]!JUN&amp;[2]!JUL&amp;[2]!AGO&amp;[2]!SEP&amp;[2]!OCT</definedName>
    <definedName name="____JUN2">[5]edofza6!$C$22</definedName>
    <definedName name="____MAR1" localSheetId="3">[1]!MAR&amp;[1]!ABR&amp;[1]!MAY&amp;[1]!JUN&amp;[1]!JUL&amp;[1]!AGO</definedName>
    <definedName name="____MAR1" localSheetId="7">[2]!MAR&amp;[2]!ABR&amp;[2]!MAY&amp;[2]!JUN&amp;[2]!JUL&amp;[2]!AGO</definedName>
    <definedName name="____MAR1" localSheetId="0">[2]!MAR&amp;[2]!ABR&amp;[2]!MAY&amp;[2]!JUN&amp;[2]!JUL&amp;[2]!AGO</definedName>
    <definedName name="____MAR1">[2]!MAR&amp;[2]!ABR&amp;[2]!MAY&amp;[2]!JUN&amp;[2]!JUL&amp;[2]!AGO</definedName>
    <definedName name="____MAR2">[5]edofza3!$C$22</definedName>
    <definedName name="____MAY1" localSheetId="3">[1]!MAY&amp;[1]!JUN&amp;[1]!JUL&amp;[1]!AGO&amp;[1]!SEP</definedName>
    <definedName name="____MAY1" localSheetId="7">[2]!MAY&amp;[2]!JUN&amp;[2]!JUL&amp;[2]!AGO&amp;[2]!SEP</definedName>
    <definedName name="____MAY1" localSheetId="0">[2]!MAY&amp;[2]!JUN&amp;[2]!JUL&amp;[2]!AGO&amp;[2]!SEP</definedName>
    <definedName name="____MAY1">[2]!MAY&amp;[2]!JUN&amp;[2]!JUL&amp;[2]!AGO&amp;[2]!SEP</definedName>
    <definedName name="____MAY2">[5]edofza5!$C$22</definedName>
    <definedName name="____NOV1" localSheetId="3">[1]!NOV&amp;[1]!DIC</definedName>
    <definedName name="____NOV1" localSheetId="7">[2]!NOV&amp;[2]!DIC</definedName>
    <definedName name="____NOV1" localSheetId="0">[2]!NOV&amp;[2]!DIC</definedName>
    <definedName name="____NOV1">[2]!NOV&amp;[2]!DIC</definedName>
    <definedName name="____NOV2">[5]edofza11!$C$43</definedName>
    <definedName name="____OCT1" localSheetId="3">[1]!OCT&amp;[1]!NOV&amp;[1]!DIC</definedName>
    <definedName name="____OCT1" localSheetId="7">[2]!OCT&amp;[2]!NOV&amp;[2]!DIC</definedName>
    <definedName name="____OCT1" localSheetId="0">[2]!OCT&amp;[2]!NOV&amp;[2]!DIC</definedName>
    <definedName name="____OCT1">[2]!OCT&amp;[2]!NOV&amp;[2]!DIC</definedName>
    <definedName name="____OCT2">[5]edofza10!$C$22</definedName>
    <definedName name="____SEP1" localSheetId="3">[1]!SEP&amp;[1]!OCT&amp;[1]!NOV&amp;[1]!DIC</definedName>
    <definedName name="____SEP1" localSheetId="7">[2]!SEP&amp;[2]!OCT&amp;[2]!NOV&amp;[2]!DIC</definedName>
    <definedName name="____SEP1" localSheetId="0">[2]!SEP&amp;[2]!OCT&amp;[2]!NOV&amp;[2]!DIC</definedName>
    <definedName name="____SEP1">[2]!SEP&amp;[2]!OCT&amp;[2]!NOV&amp;[2]!DIC</definedName>
    <definedName name="____SEP2">[5]edofza9!$C$22</definedName>
    <definedName name="____smg97">'[6]Premisa macro'!$E$4</definedName>
    <definedName name="____TDC2001">'[7]Tipos de Cambio'!$C$4</definedName>
    <definedName name="___ABR2">[5]edofza4!$C$22</definedName>
    <definedName name="___AGO2">[5]edofza8!$C$22</definedName>
    <definedName name="___def1">'[6]Premisas IMSS'!$M$12</definedName>
    <definedName name="___def2">'[6]Premisas IMSS'!$M$13</definedName>
    <definedName name="___def3">'[6]Premisas IMSS'!$M$14</definedName>
    <definedName name="___def4">'[6]Premisas IMSS'!$M$15</definedName>
    <definedName name="___def5">'[6]Premisas IMSS'!$M$16</definedName>
    <definedName name="___def6">'[6]Premisas IMSS'!$M$17</definedName>
    <definedName name="___DIC2">[5]edofza12!$C$22</definedName>
    <definedName name="___ENE2">[5]edofza1!$C$22</definedName>
    <definedName name="___FEB2">[5]edofza2!$C$22</definedName>
    <definedName name="___JUL2">[5]edofza7!$C$22</definedName>
    <definedName name="___JUN2">[5]edofza6!$C$22</definedName>
    <definedName name="___MAR2">[5]edofza3!$C$22</definedName>
    <definedName name="___MAY2">[5]edofza5!$C$22</definedName>
    <definedName name="___NOV2">[5]edofza11!$C$43</definedName>
    <definedName name="___OCT2">[5]edofza10!$C$22</definedName>
    <definedName name="___SEP2">[5]edofza9!$C$22</definedName>
    <definedName name="___smg97">'[6]Premisa macro'!$E$4</definedName>
    <definedName name="___TDC2001">'[7]Tipos de Cambio'!$C$4</definedName>
    <definedName name="__ABR2">[5]edofza4!$C$22</definedName>
    <definedName name="__AGO1" localSheetId="3">[1]!AGO&amp;[1]!SEP&amp;[1]!OCT&amp;[1]!NOV&amp;[1]!DIC</definedName>
    <definedName name="__AGO1" localSheetId="7">[2]!AGO&amp;[2]!SEP&amp;[2]!OCT&amp;[2]!NOV&amp;[2]!DIC</definedName>
    <definedName name="__AGO1" localSheetId="0">[2]!AGO&amp;[2]!SEP&amp;[2]!OCT&amp;[2]!NOV&amp;[2]!DIC</definedName>
    <definedName name="__AGO1">[2]!AGO&amp;[2]!SEP&amp;[2]!OCT&amp;[2]!NOV&amp;[2]!DIC</definedName>
    <definedName name="__AGO2">[5]edofza8!$C$22</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'[6]Premisas IMSS'!$M$12</definedName>
    <definedName name="__def2">'[6]Premisas IMSS'!$M$13</definedName>
    <definedName name="__def3">'[6]Premisas IMSS'!$M$14</definedName>
    <definedName name="__def4">'[6]Premisas IMSS'!$M$15</definedName>
    <definedName name="__def5">'[6]Premisas IMSS'!$M$16</definedName>
    <definedName name="__def6">'[6]Premisas IMSS'!$M$17</definedName>
    <definedName name="__DIC2">[5]edofza12!$C$22</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[5]edofza1!$C$22</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[5]edofza2!$C$22</definedName>
    <definedName name="__JUL2">[5]edofza7!$C$22</definedName>
    <definedName name="__JUN2">[5]edofza6!$C$22</definedName>
    <definedName name="__MAR2">[5]edofza3!$C$22</definedName>
    <definedName name="__MAY2">[5]edofza5!$C$22</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3">[1]!NOV&amp;[1]!DIC</definedName>
    <definedName name="__NOV1" localSheetId="7">[2]!NOV&amp;[2]!DIC</definedName>
    <definedName name="__NOV1" localSheetId="0">[2]!NOV&amp;[2]!DIC</definedName>
    <definedName name="__NOV1">[2]!NOV&amp;[2]!DIC</definedName>
    <definedName name="__NOV2">[5]edofza11!$C$43</definedName>
    <definedName name="__OCT1" localSheetId="3">[1]!OCT&amp;[1]!NOV&amp;[1]!DIC</definedName>
    <definedName name="__OCT1" localSheetId="7">[2]!OCT&amp;[2]!NOV&amp;[2]!DIC</definedName>
    <definedName name="__OCT1" localSheetId="0">[2]!OCT&amp;[2]!NOV&amp;[2]!DIC</definedName>
    <definedName name="__OCT1">[2]!OCT&amp;[2]!NOV&amp;[2]!DIC</definedName>
    <definedName name="__OCT2">[5]edofza10!$C$22</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 localSheetId="3">[1]!SEP&amp;[1]!OCT&amp;[1]!NOV&amp;[1]!DIC</definedName>
    <definedName name="__SEP1" localSheetId="7">[2]!SEP&amp;[2]!OCT&amp;[2]!NOV&amp;[2]!DIC</definedName>
    <definedName name="__SEP1" localSheetId="0">[2]!SEP&amp;[2]!OCT&amp;[2]!NOV&amp;[2]!DIC</definedName>
    <definedName name="__SEP1">[2]!SEP&amp;[2]!OCT&amp;[2]!NOV&amp;[2]!DIC</definedName>
    <definedName name="__SEP2">[5]edofza9!$C$22</definedName>
    <definedName name="__smg97">'[6]Premisa macro'!$E$4</definedName>
    <definedName name="__TDC2001">'[7]Tipos de Cambio'!$C$4</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4">[8]BANPRO99!#REF!</definedName>
    <definedName name="_3O0504" localSheetId="7">[8]BANPRO99!#REF!</definedName>
    <definedName name="_3O0504" localSheetId="8">[8]BANPRO99!#REF!</definedName>
    <definedName name="_3O0504" localSheetId="0">[8]BANPRO99!#REF!</definedName>
    <definedName name="_3O0504">[8]BANPRO99!#REF!</definedName>
    <definedName name="_5000DEF">#N/A</definedName>
    <definedName name="_6000">#N/A</definedName>
    <definedName name="_6000DEF">#N/A</definedName>
    <definedName name="_ABR1" localSheetId="3">[1]!ABR&amp;[1]!MAY&amp;[1]!JUN&amp;[1]!JUL&amp;[1]!AGO&amp;[1]!SEP</definedName>
    <definedName name="_ABR1" localSheetId="7">[2]!ABR&amp;[2]!MAY&amp;[2]!JUN&amp;[2]!JUL&amp;[2]!AGO&amp;[2]!SEP</definedName>
    <definedName name="_ABR1" localSheetId="0">[2]!ABR&amp;[2]!MAY&amp;[2]!JUN&amp;[2]!JUL&amp;[2]!AGO&amp;[2]!SEP</definedName>
    <definedName name="_ABR1">[2]!ABR&amp;[2]!MAY&amp;[2]!JUN&amp;[2]!JUL&amp;[2]!AGO&amp;[2]!SEP</definedName>
    <definedName name="_ABR2">[5]edofza4!$C$22</definedName>
    <definedName name="_AGO1" localSheetId="3">[1]!AGO&amp;[1]!SEP&amp;[1]!OCT&amp;[1]!NOV&amp;[1]!DIC</definedName>
    <definedName name="_AGO1" localSheetId="7">[2]!AGO&amp;[2]!SEP&amp;[2]!OCT&amp;[2]!NOV&amp;[2]!DIC</definedName>
    <definedName name="_AGO1" localSheetId="0">[2]!AGO&amp;[2]!SEP&amp;[2]!OCT&amp;[2]!NOV&amp;[2]!DIC</definedName>
    <definedName name="_AGO1">[2]!AGO&amp;[2]!SEP&amp;[2]!OCT&amp;[2]!NOV&amp;[2]!DIC</definedName>
    <definedName name="_AGO2">[5]edofza8!$C$22</definedName>
    <definedName name="_ASA96" localSheetId="3">#REF!</definedName>
    <definedName name="_ASA96" localSheetId="4">#REF!</definedName>
    <definedName name="_ASA96" localSheetId="7">#REF!</definedName>
    <definedName name="_ASA96" localSheetId="8">#REF!</definedName>
    <definedName name="_ASA96" localSheetId="0">#REF!</definedName>
    <definedName name="_ASA96">#REF!</definedName>
    <definedName name="_base" localSheetId="3">[8]BANPRO99!#REF!</definedName>
    <definedName name="_base" localSheetId="4">[8]BANPRO99!#REF!</definedName>
    <definedName name="_base" localSheetId="7">[8]BANPRO99!#REF!</definedName>
    <definedName name="_base" localSheetId="8">[8]BANPRO99!#REF!</definedName>
    <definedName name="_base" localSheetId="0">[8]BANPRO99!#REF!</definedName>
    <definedName name="_base">[8]BANPRO99!#REF!</definedName>
    <definedName name="_cad179" localSheetId="3">'[3]Mod Eco Controlados 99'!#REF!</definedName>
    <definedName name="_cad179" localSheetId="4">'[3]Mod Eco Controlados 99'!#REF!</definedName>
    <definedName name="_cad179" localSheetId="7">'[3]Mod Eco Controlados 99'!#REF!</definedName>
    <definedName name="_cad179" localSheetId="8">'[3]Mod Eco Controlados 99'!#REF!</definedName>
    <definedName name="_cad179" localSheetId="0">'[3]Mod Eco Controlados 99'!#REF!</definedName>
    <definedName name="_cad179">'[3]Mod Eco Controlados 99'!#REF!</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3">#REF!</definedName>
    <definedName name="_CFD02" localSheetId="4">#REF!</definedName>
    <definedName name="_CFD02" localSheetId="7">#REF!</definedName>
    <definedName name="_CFD02" localSheetId="8">#REF!</definedName>
    <definedName name="_CFD02" localSheetId="0">#REF!</definedName>
    <definedName name="_CFD02">#REF!</definedName>
    <definedName name="_CFE96" localSheetId="3">#REF!</definedName>
    <definedName name="_CFE96" localSheetId="4">#REF!</definedName>
    <definedName name="_CFE96" localSheetId="7">#REF!</definedName>
    <definedName name="_CFE96" localSheetId="8">#REF!</definedName>
    <definedName name="_CFE96" localSheetId="0">#REF!</definedName>
    <definedName name="_CFE96">#REF!</definedName>
    <definedName name="_CON96" localSheetId="3">#REF!</definedName>
    <definedName name="_CON96" localSheetId="4">#REF!</definedName>
    <definedName name="_CON96" localSheetId="7">#REF!</definedName>
    <definedName name="_CON96" localSheetId="8">#REF!</definedName>
    <definedName name="_CON96" localSheetId="0">#REF!</definedName>
    <definedName name="_CON96">#REF!</definedName>
    <definedName name="_def1">'[6]Premisas IMSS'!$M$12</definedName>
    <definedName name="_def2">'[6]Premisas IMSS'!$M$13</definedName>
    <definedName name="_def3">'[6]Premisas IMSS'!$M$14</definedName>
    <definedName name="_def4">'[6]Premisas IMSS'!$M$15</definedName>
    <definedName name="_def5">'[6]Premisas IMSS'!$M$16</definedName>
    <definedName name="_def6">'[6]Premisas IMSS'!$M$17</definedName>
    <definedName name="_DIC2">[5]edofza12!$C$22</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[5]edofza1!$C$22</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3">[1]!FEB&amp;[1]!MAR&amp;[1]!ABR&amp;[1]!MAY&amp;[1]!JUN&amp;[1]!JUL</definedName>
    <definedName name="_FEB1" localSheetId="7">[2]!FEB&amp;[2]!MAR&amp;[2]!ABR&amp;[2]!MAY&amp;[2]!JUN&amp;[2]!JUL</definedName>
    <definedName name="_FEB1" localSheetId="0">[2]!FEB&amp;[2]!MAR&amp;[2]!ABR&amp;[2]!MAY&amp;[2]!JUN&amp;[2]!JUL</definedName>
    <definedName name="_FEB1">[2]!FEB&amp;[2]!MAR&amp;[2]!ABR&amp;[2]!MAY&amp;[2]!JUN&amp;[2]!JUL</definedName>
    <definedName name="_FEB2">[5]edofza2!$C$22</definedName>
    <definedName name="_Fill" localSheetId="2" hidden="1">#REF!</definedName>
    <definedName name="_Fill" localSheetId="3" hidden="1">#REF!</definedName>
    <definedName name="_Fill" localSheetId="4" hidden="1">#REF!</definedName>
    <definedName name="_Fill" localSheetId="7" hidden="1">#REF!</definedName>
    <definedName name="_Fill" localSheetId="8" hidden="1">#REF!</definedName>
    <definedName name="_Fill" localSheetId="0" hidden="1">#REF!</definedName>
    <definedName name="_Fill" hidden="1">#REF!</definedName>
    <definedName name="_xlnm._FilterDatabase" localSheetId="2" hidden="1">'Anexo 11 '!$B$9:$I$128</definedName>
    <definedName name="_xlnm._FilterDatabase" localSheetId="3" hidden="1">'Anexo 12 '!#REF!</definedName>
    <definedName name="_xlnm._FilterDatabase" localSheetId="4" hidden="1">'Anexo 13'!#REF!</definedName>
    <definedName name="_xlnm._FilterDatabase" localSheetId="7" hidden="1">'Anexo 16'!$A$7:$O$82</definedName>
    <definedName name="_xlnm._FilterDatabase" localSheetId="8" hidden="1">'Anexo 17'!#REF!</definedName>
    <definedName name="_xlnm._FilterDatabase" localSheetId="0" hidden="1">'Anexo 9 '!#REF!</definedName>
    <definedName name="_JUL1" localSheetId="3">[1]!JUL&amp;[1]!AGO&amp;[1]!SEP&amp;[1]!OCT&amp;[1]!NOV</definedName>
    <definedName name="_JUL1" localSheetId="7">[2]!JUL&amp;[2]!AGO&amp;[2]!SEP&amp;[2]!OCT&amp;[2]!NOV</definedName>
    <definedName name="_JUL1" localSheetId="0">[2]!JUL&amp;[2]!AGO&amp;[2]!SEP&amp;[2]!OCT&amp;[2]!NOV</definedName>
    <definedName name="_JUL1">[2]!JUL&amp;[2]!AGO&amp;[2]!SEP&amp;[2]!OCT&amp;[2]!NOV</definedName>
    <definedName name="_JUL2">[5]edofza7!$C$22</definedName>
    <definedName name="_JUN1" localSheetId="3">[1]!JUN&amp;[1]!JUL&amp;[1]!AGO&amp;[1]!SEP&amp;[1]!OCT</definedName>
    <definedName name="_JUN1" localSheetId="7">[2]!JUN&amp;[2]!JUL&amp;[2]!AGO&amp;[2]!SEP&amp;[2]!OCT</definedName>
    <definedName name="_JUN1" localSheetId="0">[2]!JUN&amp;[2]!JUL&amp;[2]!AGO&amp;[2]!SEP&amp;[2]!OCT</definedName>
    <definedName name="_JUN1">[2]!JUN&amp;[2]!JUL&amp;[2]!AGO&amp;[2]!SEP&amp;[2]!OCT</definedName>
    <definedName name="_JUN2">[5]edofza6!$C$22</definedName>
    <definedName name="_Key1" localSheetId="2" hidden="1">#REF!</definedName>
    <definedName name="_Key1" localSheetId="3" hidden="1">#REF!</definedName>
    <definedName name="_Key1" localSheetId="4" hidden="1">#REF!</definedName>
    <definedName name="_Key1" localSheetId="7" hidden="1">#REF!</definedName>
    <definedName name="_Key1" localSheetId="8" hidden="1">#REF!</definedName>
    <definedName name="_Key1" localSheetId="0" hidden="1">#REF!</definedName>
    <definedName name="_Key1" hidden="1">#REF!</definedName>
    <definedName name="_MAR1" localSheetId="3">[1]!MAR&amp;[1]!ABR&amp;[1]!MAY&amp;[1]!JUN&amp;[1]!JUL&amp;[1]!AGO</definedName>
    <definedName name="_MAR1" localSheetId="7">[2]!MAR&amp;[2]!ABR&amp;[2]!MAY&amp;[2]!JUN&amp;[2]!JUL&amp;[2]!AGO</definedName>
    <definedName name="_MAR1" localSheetId="0">[2]!MAR&amp;[2]!ABR&amp;[2]!MAY&amp;[2]!JUN&amp;[2]!JUL&amp;[2]!AGO</definedName>
    <definedName name="_MAR1">[2]!MAR&amp;[2]!ABR&amp;[2]!MAY&amp;[2]!JUN&amp;[2]!JUL&amp;[2]!AGO</definedName>
    <definedName name="_MAR2">[5]edofza3!$C$22</definedName>
    <definedName name="_MAY1" localSheetId="3">[1]!MAY&amp;[1]!JUN&amp;[1]!JUL&amp;[1]!AGO&amp;[1]!SEP</definedName>
    <definedName name="_MAY1" localSheetId="7">[2]!MAY&amp;[2]!JUN&amp;[2]!JUL&amp;[2]!AGO&amp;[2]!SEP</definedName>
    <definedName name="_MAY1" localSheetId="0">[2]!MAY&amp;[2]!JUN&amp;[2]!JUL&amp;[2]!AGO&amp;[2]!SEP</definedName>
    <definedName name="_MAY1">[2]!MAY&amp;[2]!JUN&amp;[2]!JUL&amp;[2]!AGO&amp;[2]!SEP</definedName>
    <definedName name="_MAY2">[5]edofza5!$C$22</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3">[1]!NOV&amp;[1]!DIC</definedName>
    <definedName name="_NOV1" localSheetId="7">[2]!NOV&amp;[2]!DIC</definedName>
    <definedName name="_NOV1" localSheetId="0">[2]!NOV&amp;[2]!DIC</definedName>
    <definedName name="_NOV1">[2]!NOV&amp;[2]!DIC</definedName>
    <definedName name="_NOV2">[5]edofza11!$C$43</definedName>
    <definedName name="_OCT1" localSheetId="3">[1]!OCT&amp;[1]!NOV&amp;[1]!DIC</definedName>
    <definedName name="_OCT1" localSheetId="7">[2]!OCT&amp;[2]!NOV&amp;[2]!DIC</definedName>
    <definedName name="_OCT1" localSheetId="0">[2]!OCT&amp;[2]!NOV&amp;[2]!DIC</definedName>
    <definedName name="_OCT1">[2]!OCT&amp;[2]!NOV&amp;[2]!DIC</definedName>
    <definedName name="_OCT2">[5]edofza10!$C$22</definedName>
    <definedName name="_Order1" hidden="1">255</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3">#REF!</definedName>
    <definedName name="_PEM96" localSheetId="4">#REF!</definedName>
    <definedName name="_PEM96" localSheetId="7">#REF!</definedName>
    <definedName name="_PEM96" localSheetId="8">#REF!</definedName>
    <definedName name="_PEM96" localSheetId="0">#REF!</definedName>
    <definedName name="_PEM96">#REF!</definedName>
    <definedName name="_PIB08" localSheetId="3">#REF!</definedName>
    <definedName name="_PIB08" localSheetId="4">#REF!</definedName>
    <definedName name="_PIB08" localSheetId="7">#REF!</definedName>
    <definedName name="_PIB08" localSheetId="8">#REF!</definedName>
    <definedName name="_PIB08" localSheetId="0">#REF!</definedName>
    <definedName name="_PIB08">#REF!</definedName>
    <definedName name="_PIP96" localSheetId="3">#REF!</definedName>
    <definedName name="_PIP96" localSheetId="4">#REF!</definedName>
    <definedName name="_PIP96" localSheetId="7">#REF!</definedName>
    <definedName name="_PIP96" localSheetId="8">#REF!</definedName>
    <definedName name="_PIP96" localSheetId="0">#REF!</definedName>
    <definedName name="_PIP96">#REF!</definedName>
    <definedName name="_Regression_Int">1</definedName>
    <definedName name="_Regression_X" localSheetId="2" hidden="1">#REF!</definedName>
    <definedName name="_Regression_X" localSheetId="3" hidden="1">#REF!</definedName>
    <definedName name="_Regression_X" localSheetId="4" hidden="1">#REF!</definedName>
    <definedName name="_Regression_X" localSheetId="7" hidden="1">#REF!</definedName>
    <definedName name="_Regression_X" localSheetId="8" hidden="1">#REF!</definedName>
    <definedName name="_Regression_X" localSheetId="0" hidden="1">#REF!</definedName>
    <definedName name="_Regression_X" hidden="1">#REF!</definedName>
    <definedName name="_SEP1" localSheetId="3">[1]!SEP&amp;[1]!OCT&amp;[1]!NOV&amp;[1]!DIC</definedName>
    <definedName name="_SEP1" localSheetId="7">[2]!SEP&amp;[2]!OCT&amp;[2]!NOV&amp;[2]!DIC</definedName>
    <definedName name="_SEP1" localSheetId="0">[2]!SEP&amp;[2]!OCT&amp;[2]!NOV&amp;[2]!DIC</definedName>
    <definedName name="_SEP1">[2]!SEP&amp;[2]!OCT&amp;[2]!NOV&amp;[2]!DIC</definedName>
    <definedName name="_SEP2">[5]edofza9!$C$22</definedName>
    <definedName name="_smg97">'[6]Premisa macro'!$E$4</definedName>
    <definedName name="_Sort" localSheetId="2" hidden="1">#REF!</definedName>
    <definedName name="_Sort" localSheetId="3" hidden="1">#REF!</definedName>
    <definedName name="_Sort" localSheetId="4" hidden="1">#REF!</definedName>
    <definedName name="_Sort" localSheetId="7" hidden="1">#REF!</definedName>
    <definedName name="_Sort" localSheetId="8" hidden="1">#REF!</definedName>
    <definedName name="_Sort" localSheetId="0" hidden="1">#REF!</definedName>
    <definedName name="_Sort" hidden="1">#REF!</definedName>
    <definedName name="_syt03" localSheetId="3">#REF!</definedName>
    <definedName name="_syt03" localSheetId="4">#REF!</definedName>
    <definedName name="_syt03" localSheetId="7">#REF!</definedName>
    <definedName name="_syt03" localSheetId="8">#REF!</definedName>
    <definedName name="_syt03" localSheetId="0">#REF!</definedName>
    <definedName name="_syt03">#REF!</definedName>
    <definedName name="_TDC2001">'[7]Tipos de Cambio'!$C$4</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3">#REF!</definedName>
    <definedName name="a" localSheetId="4">#REF!</definedName>
    <definedName name="a" localSheetId="7">#REF!</definedName>
    <definedName name="a" localSheetId="8">#REF!</definedName>
    <definedName name="a" localSheetId="0">#REF!</definedName>
    <definedName name="a">#REF!</definedName>
    <definedName name="A_Datos_2008_2009">'[9]Datos 2008_2009'!$A$4:$D$60000</definedName>
    <definedName name="A_Datos_2008_2009_sin_CESENyADUANAS" localSheetId="3">#REF!</definedName>
    <definedName name="A_Datos_2008_2009_sin_CESENyADUANAS" localSheetId="4">#REF!</definedName>
    <definedName name="A_Datos_2008_2009_sin_CESENyADUANAS" localSheetId="7">#REF!</definedName>
    <definedName name="A_Datos_2008_2009_sin_CESENyADUANAS" localSheetId="8">#REF!</definedName>
    <definedName name="A_Datos_2008_2009_sin_CESENyADUANAS" localSheetId="0">#REF!</definedName>
    <definedName name="A_Datos_2008_2009_sin_CESENyADUANAS">#REF!</definedName>
    <definedName name="A_impresión_IM" localSheetId="3">#REF!</definedName>
    <definedName name="A_impresión_IM" localSheetId="4">#REF!</definedName>
    <definedName name="A_impresión_IM" localSheetId="7">#REF!</definedName>
    <definedName name="A_impresión_IM" localSheetId="8">#REF!</definedName>
    <definedName name="A_impresión_IM" localSheetId="0">#REF!</definedName>
    <definedName name="A_impresión_IM">#REF!</definedName>
    <definedName name="AA" localSheetId="3">[1]!SEP&amp;[1]!OCT&amp;[1]!NOV&amp;[1]!DIC</definedName>
    <definedName name="AA" localSheetId="7">[2]!SEP&amp;[2]!OCT&amp;[2]!NOV&amp;[2]!DIC</definedName>
    <definedName name="AA" localSheetId="0">[2]!SEP&amp;[2]!OCT&amp;[2]!NOV&amp;[2]!DIC</definedName>
    <definedName name="AA">[2]!SEP&amp;[2]!OCT&amp;[2]!NOV&amp;[2]!DIC</definedName>
    <definedName name="AA1500_">#N/A</definedName>
    <definedName name="ABR">"; ABRIL.- "&amp;TEXT([10]edofza04!$C$24,"#,##0")</definedName>
    <definedName name="actual">'[6]Régimen financiero'!$E$3</definedName>
    <definedName name="AD" localSheetId="3">[8]BANPRO99!#REF!</definedName>
    <definedName name="AD" localSheetId="4">[8]BANPRO99!#REF!</definedName>
    <definedName name="AD" localSheetId="7">[8]BANPRO99!#REF!</definedName>
    <definedName name="AD" localSheetId="8">[8]BANPRO99!#REF!</definedName>
    <definedName name="AD" localSheetId="0">[8]BANPRO99!#REF!</definedName>
    <definedName name="AD">[8]BANPRO99!#REF!</definedName>
    <definedName name="Admva">[11]Administrativa!$B$2:$I$59</definedName>
    <definedName name="AGO">"; AGOSTO.- "&amp;TEXT([10]edofza08!$C$24,"#,##0")</definedName>
    <definedName name="ain" localSheetId="3">#REF!</definedName>
    <definedName name="ain" localSheetId="4">#REF!</definedName>
    <definedName name="ain" localSheetId="7">#REF!</definedName>
    <definedName name="ain" localSheetId="8">#REF!</definedName>
    <definedName name="ain" localSheetId="0">#REF!</definedName>
    <definedName name="ain">#REF!</definedName>
    <definedName name="Ajuste_SP">[12]Supuestos!$D$7</definedName>
    <definedName name="ampliaciones" localSheetId="3">#REF!</definedName>
    <definedName name="ampliaciones" localSheetId="4">#REF!</definedName>
    <definedName name="ampliaciones" localSheetId="7">#REF!</definedName>
    <definedName name="ampliaciones" localSheetId="8">#REF!</definedName>
    <definedName name="ampliaciones" localSheetId="0">#REF!</definedName>
    <definedName name="ampliaciones">#REF!</definedName>
    <definedName name="AÑO" localSheetId="3">+TEXT(IF(AND(OR(DAY([1]!FECHA)&gt;=1,DAY([1]!FECHA)&lt;=10),MONTH([1]!FECHA)=1),YEAR([1]!FECHA)-1,YEAR([1]!FECHA)),"0")</definedName>
    <definedName name="AÑO" localSheetId="7">+TEXT(IF(AND(OR(DAY([2]!FECHA)&gt;=1,DAY([2]!FECHA)&lt;=10),MONTH([2]!FECHA)=1),YEAR([2]!FECHA)-1,YEAR([2]!FECHA)),"0")</definedName>
    <definedName name="AÑO" localSheetId="0">+TEXT(IF(AND(OR(DAY([2]!FECHA)&gt;=1,DAY([2]!FECHA)&lt;=10),MONTH([2]!FECHA)=1),YEAR([2]!FECHA)-1,YEAR([2]!FECHA)),"0")</definedName>
    <definedName name="AÑO">+TEXT(IF(AND(OR(DAY([2]!FECHA)&gt;=1,DAY([2]!FECHA)&lt;=10),MONTH([2]!FECHA)=1),YEAR([2]!FECHA)-1,YEAR([2]!FECHA)),"0")</definedName>
    <definedName name="_xlnm.Print_Area" localSheetId="1">'Anexo 10'!$B$8:$P$232</definedName>
    <definedName name="_xlnm.Print_Area" localSheetId="2">'Anexo 11 '!$A$4:$I$21</definedName>
    <definedName name="_xlnm.Print_Area" localSheetId="3">'Anexo 12 '!$A$1:$L$162</definedName>
    <definedName name="_xlnm.Print_Area" localSheetId="4">'Anexo 13'!$A$1:$K$64</definedName>
    <definedName name="_xlnm.Print_Area" localSheetId="7">'Anexo 16'!$A$3:$K$81</definedName>
    <definedName name="_xlnm.Print_Area" localSheetId="8">'Anexo 17'!$A$1:$K$118</definedName>
    <definedName name="_xlnm.Print_Area" localSheetId="9">'Anexo 18'!$E$3:$O$107</definedName>
    <definedName name="_xlnm.Print_Area" localSheetId="0">'Anexo 9 '!$A$1:$K$98</definedName>
    <definedName name="_xlnm.Print_Area">#REF!</definedName>
    <definedName name="Area_de_paso" localSheetId="3">#REF!</definedName>
    <definedName name="Area_de_paso" localSheetId="4">#REF!</definedName>
    <definedName name="Area_de_paso" localSheetId="7">#REF!</definedName>
    <definedName name="Area_de_paso" localSheetId="8">#REF!</definedName>
    <definedName name="Area_de_paso" localSheetId="0">#REF!</definedName>
    <definedName name="Area_de_paso">#REF!</definedName>
    <definedName name="ASIG_TEC">#N/A</definedName>
    <definedName name="ayer">'[6]Premisas IMSS'!$M$12</definedName>
    <definedName name="base" localSheetId="3">#REF!</definedName>
    <definedName name="base" localSheetId="4">#REF!</definedName>
    <definedName name="base" localSheetId="7">#REF!</definedName>
    <definedName name="base" localSheetId="8">#REF!</definedName>
    <definedName name="base" localSheetId="0">#REF!</definedName>
    <definedName name="base">#REF!</definedName>
    <definedName name="base03" localSheetId="3">#REF!</definedName>
    <definedName name="base03" localSheetId="4">#REF!</definedName>
    <definedName name="base03" localSheetId="7">#REF!</definedName>
    <definedName name="base03" localSheetId="8">#REF!</definedName>
    <definedName name="base03" localSheetId="0">#REF!</definedName>
    <definedName name="base03">#REF!</definedName>
    <definedName name="base03au" localSheetId="3">#REF!</definedName>
    <definedName name="base03au" localSheetId="4">#REF!</definedName>
    <definedName name="base03au" localSheetId="7">#REF!</definedName>
    <definedName name="base03au" localSheetId="8">#REF!</definedName>
    <definedName name="base03au" localSheetId="0">#REF!</definedName>
    <definedName name="base03au">#REF!</definedName>
    <definedName name="base04au" localSheetId="3">#REF!</definedName>
    <definedName name="base04au" localSheetId="4">#REF!</definedName>
    <definedName name="base04au" localSheetId="7">#REF!</definedName>
    <definedName name="base04au" localSheetId="8">#REF!</definedName>
    <definedName name="base04au" localSheetId="0">#REF!</definedName>
    <definedName name="base04au">#REF!</definedName>
    <definedName name="base05" localSheetId="3">#REF!</definedName>
    <definedName name="base05" localSheetId="4">#REF!</definedName>
    <definedName name="base05" localSheetId="7">#REF!</definedName>
    <definedName name="base05" localSheetId="8">#REF!</definedName>
    <definedName name="base05" localSheetId="0">#REF!</definedName>
    <definedName name="base05">#REF!</definedName>
    <definedName name="base05au" localSheetId="3">#REF!</definedName>
    <definedName name="base05au" localSheetId="4">#REF!</definedName>
    <definedName name="base05au" localSheetId="7">#REF!</definedName>
    <definedName name="base05au" localSheetId="8">#REF!</definedName>
    <definedName name="base05au" localSheetId="0">#REF!</definedName>
    <definedName name="base05au">#REF!</definedName>
    <definedName name="base2002" localSheetId="3">#REF!</definedName>
    <definedName name="base2002" localSheetId="4">#REF!</definedName>
    <definedName name="base2002" localSheetId="7">#REF!</definedName>
    <definedName name="base2002" localSheetId="8">#REF!</definedName>
    <definedName name="base2002" localSheetId="0">#REF!</definedName>
    <definedName name="base2002">#REF!</definedName>
    <definedName name="base2003orig" localSheetId="3">#REF!</definedName>
    <definedName name="base2003orig" localSheetId="4">#REF!</definedName>
    <definedName name="base2003orig" localSheetId="7">#REF!</definedName>
    <definedName name="base2003orig" localSheetId="8">#REF!</definedName>
    <definedName name="base2003orig" localSheetId="0">#REF!</definedName>
    <definedName name="base2003orig">#REF!</definedName>
    <definedName name="base2003origentidades" localSheetId="3">#REF!</definedName>
    <definedName name="base2003origentidades" localSheetId="4">#REF!</definedName>
    <definedName name="base2003origentidades" localSheetId="7">#REF!</definedName>
    <definedName name="base2003origentidades" localSheetId="8">#REF!</definedName>
    <definedName name="base2003origentidades" localSheetId="0">#REF!</definedName>
    <definedName name="base2003origentidades">#REF!</definedName>
    <definedName name="base2004" localSheetId="3">#REF!</definedName>
    <definedName name="base2004" localSheetId="4">#REF!</definedName>
    <definedName name="base2004" localSheetId="7">#REF!</definedName>
    <definedName name="base2004" localSheetId="8">#REF!</definedName>
    <definedName name="base2004" localSheetId="0">#REF!</definedName>
    <definedName name="base2004">#REF!</definedName>
    <definedName name="base2004entidades" localSheetId="3">#REF!</definedName>
    <definedName name="base2004entidades" localSheetId="4">#REF!</definedName>
    <definedName name="base2004entidades" localSheetId="7">#REF!</definedName>
    <definedName name="base2004entidades" localSheetId="8">#REF!</definedName>
    <definedName name="base2004entidades" localSheetId="0">#REF!</definedName>
    <definedName name="base2004entidades">#REF!</definedName>
    <definedName name="baseau" localSheetId="3">#REF!</definedName>
    <definedName name="baseau" localSheetId="4">#REF!</definedName>
    <definedName name="baseau" localSheetId="7">#REF!</definedName>
    <definedName name="baseau" localSheetId="8">#REF!</definedName>
    <definedName name="baseau" localSheetId="0">#REF!</definedName>
    <definedName name="baseau">#REF!</definedName>
    <definedName name="baseb" localSheetId="3">#REF!</definedName>
    <definedName name="baseb" localSheetId="4">#REF!</definedName>
    <definedName name="baseb" localSheetId="7">#REF!</definedName>
    <definedName name="baseb" localSheetId="8">#REF!</definedName>
    <definedName name="baseb" localSheetId="0">#REF!</definedName>
    <definedName name="baseb">#REF!</definedName>
    <definedName name="basecierre" localSheetId="4">[13]CP_2003!#REF!</definedName>
    <definedName name="basecierre" localSheetId="7">[13]CP_2003!#REF!</definedName>
    <definedName name="basecierre" localSheetId="8">[13]CP_2003!#REF!</definedName>
    <definedName name="basecierre" localSheetId="0">[13]CP_2003!#REF!</definedName>
    <definedName name="basecierre">[13]CP_2003!#REF!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0">#REF!</definedName>
    <definedName name="_xlnm.Database">#REF!</definedName>
    <definedName name="bUSCAR" localSheetId="3">#REF!</definedName>
    <definedName name="bUSCAR" localSheetId="4">#REF!</definedName>
    <definedName name="bUSCAR" localSheetId="7">#REF!</definedName>
    <definedName name="bUSCAR" localSheetId="8">#REF!</definedName>
    <definedName name="bUSCAR" localSheetId="0">#REF!</definedName>
    <definedName name="bUSCAR">#REF!</definedName>
    <definedName name="C_" localSheetId="4">[14]FP1996!#REF!</definedName>
    <definedName name="C_" localSheetId="7">[14]FP1996!#REF!</definedName>
    <definedName name="C_" localSheetId="8">[14]FP1996!#REF!</definedName>
    <definedName name="C_" localSheetId="0">[14]FP1996!#REF!</definedName>
    <definedName name="C_">[14]FP1996!#REF!</definedName>
    <definedName name="cal" localSheetId="3">#REF!</definedName>
    <definedName name="cal" localSheetId="4">#REF!</definedName>
    <definedName name="cal" localSheetId="7">#REF!</definedName>
    <definedName name="cal" localSheetId="8">#REF!</definedName>
    <definedName name="cal" localSheetId="0">#REF!</definedName>
    <definedName name="cal">#REF!</definedName>
    <definedName name="cálculos" localSheetId="3">#REF!</definedName>
    <definedName name="cálculos" localSheetId="4">#REF!</definedName>
    <definedName name="cálculos" localSheetId="7">#REF!</definedName>
    <definedName name="cálculos" localSheetId="8">#REF!</definedName>
    <definedName name="cálculos" localSheetId="0">#REF!</definedName>
    <definedName name="cálculos">#REF!</definedName>
    <definedName name="CALENDA">#N/A</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3">#REF!</definedName>
    <definedName name="CAPU96" localSheetId="4">#REF!</definedName>
    <definedName name="CAPU96" localSheetId="7">#REF!</definedName>
    <definedName name="CAPU96" localSheetId="8">#REF!</definedName>
    <definedName name="CAPU96" localSheetId="0">#REF!</definedName>
    <definedName name="CAPU96">#REF!</definedName>
    <definedName name="cata">[15]tablas!$A$5:$A$275</definedName>
    <definedName name="cata4">'[16]catálogo pps'!$A$2:$N$2506</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3">#REF!</definedName>
    <definedName name="CicenyAduanas" localSheetId="4">#REF!</definedName>
    <definedName name="CicenyAduanas" localSheetId="7">#REF!</definedName>
    <definedName name="CicenyAduanas" localSheetId="8">#REF!</definedName>
    <definedName name="CicenyAduanas" localSheetId="0">#REF!</definedName>
    <definedName name="CicenyAduanas">#REF!</definedName>
    <definedName name="Cifras_Control" localSheetId="3">#REF!</definedName>
    <definedName name="Cifras_Control" localSheetId="4">#REF!</definedName>
    <definedName name="Cifras_Control" localSheetId="7">#REF!</definedName>
    <definedName name="Cifras_Control" localSheetId="8">#REF!</definedName>
    <definedName name="Cifras_Control" localSheetId="0">#REF!</definedName>
    <definedName name="Cifras_Control">#REF!</definedName>
    <definedName name="claseco" localSheetId="3">#REF!</definedName>
    <definedName name="claseco" localSheetId="4">#REF!</definedName>
    <definedName name="claseco" localSheetId="7">#REF!</definedName>
    <definedName name="claseco" localSheetId="8">#REF!</definedName>
    <definedName name="claseco" localSheetId="0">#REF!</definedName>
    <definedName name="claseco">#REF!</definedName>
    <definedName name="cmllvc198" localSheetId="3">#REF!</definedName>
    <definedName name="cmllvc198" localSheetId="4">#REF!</definedName>
    <definedName name="cmllvc198" localSheetId="7">#REF!</definedName>
    <definedName name="cmllvc198" localSheetId="8">#REF!</definedName>
    <definedName name="cmllvc198" localSheetId="0">#REF!</definedName>
    <definedName name="cmllvc198">#REF!</definedName>
    <definedName name="cmllvc298ieps" localSheetId="3">#REF!</definedName>
    <definedName name="cmllvc298ieps" localSheetId="4">#REF!</definedName>
    <definedName name="cmllvc298ieps" localSheetId="7">#REF!</definedName>
    <definedName name="cmllvc298ieps" localSheetId="8">#REF!</definedName>
    <definedName name="cmllvc298ieps" localSheetId="0">#REF!</definedName>
    <definedName name="cmllvc298ieps">#REF!</definedName>
    <definedName name="cmllvp198" localSheetId="3">#REF!</definedName>
    <definedName name="cmllvp198" localSheetId="4">#REF!</definedName>
    <definedName name="cmllvp198" localSheetId="7">#REF!</definedName>
    <definedName name="cmllvp198" localSheetId="8">#REF!</definedName>
    <definedName name="cmllvp198" localSheetId="0">#REF!</definedName>
    <definedName name="cmllvp198">#REF!</definedName>
    <definedName name="cmllvp199" localSheetId="3">#REF!</definedName>
    <definedName name="cmllvp199" localSheetId="4">#REF!</definedName>
    <definedName name="cmllvp199" localSheetId="7">#REF!</definedName>
    <definedName name="cmllvp199" localSheetId="8">#REF!</definedName>
    <definedName name="cmllvp199" localSheetId="0">#REF!</definedName>
    <definedName name="cmllvp199">#REF!</definedName>
    <definedName name="cmllvp298ieps" localSheetId="3">#REF!</definedName>
    <definedName name="cmllvp298ieps" localSheetId="4">#REF!</definedName>
    <definedName name="cmllvp298ieps" localSheetId="7">#REF!</definedName>
    <definedName name="cmllvp298ieps" localSheetId="8">#REF!</definedName>
    <definedName name="cmllvp298ieps" localSheetId="0">#REF!</definedName>
    <definedName name="cmllvp298ieps">#REF!</definedName>
    <definedName name="cmllvp299ieps" localSheetId="3">#REF!</definedName>
    <definedName name="cmllvp299ieps" localSheetId="4">#REF!</definedName>
    <definedName name="cmllvp299ieps" localSheetId="7">#REF!</definedName>
    <definedName name="cmllvp299ieps" localSheetId="8">#REF!</definedName>
    <definedName name="cmllvp299ieps" localSheetId="0">#REF!</definedName>
    <definedName name="cmllvp299ieps">#REF!</definedName>
    <definedName name="cmlvc198" localSheetId="3">#REF!</definedName>
    <definedName name="cmlvc198" localSheetId="4">#REF!</definedName>
    <definedName name="cmlvc198" localSheetId="7">#REF!</definedName>
    <definedName name="cmlvc198" localSheetId="8">#REF!</definedName>
    <definedName name="cmlvc198" localSheetId="0">#REF!</definedName>
    <definedName name="cmlvc198">#REF!</definedName>
    <definedName name="cmlvc298ieps" localSheetId="3">#REF!</definedName>
    <definedName name="cmlvc298ieps" localSheetId="4">#REF!</definedName>
    <definedName name="cmlvc298ieps" localSheetId="7">#REF!</definedName>
    <definedName name="cmlvc298ieps" localSheetId="8">#REF!</definedName>
    <definedName name="cmlvc298ieps" localSheetId="0">#REF!</definedName>
    <definedName name="cmlvc298ieps">#REF!</definedName>
    <definedName name="cmlvp198" localSheetId="3">#REF!</definedName>
    <definedName name="cmlvp198" localSheetId="4">#REF!</definedName>
    <definedName name="cmlvp198" localSheetId="7">#REF!</definedName>
    <definedName name="cmlvp198" localSheetId="8">#REF!</definedName>
    <definedName name="cmlvp198" localSheetId="0">#REF!</definedName>
    <definedName name="cmlvp198">#REF!</definedName>
    <definedName name="cmlvp199" localSheetId="3">#REF!</definedName>
    <definedName name="cmlvp199" localSheetId="4">#REF!</definedName>
    <definedName name="cmlvp199" localSheetId="7">#REF!</definedName>
    <definedName name="cmlvp199" localSheetId="8">#REF!</definedName>
    <definedName name="cmlvp199" localSheetId="0">#REF!</definedName>
    <definedName name="cmlvp199">#REF!</definedName>
    <definedName name="cmlvp298ieps" localSheetId="3">#REF!</definedName>
    <definedName name="cmlvp298ieps" localSheetId="4">#REF!</definedName>
    <definedName name="cmlvp298ieps" localSheetId="7">#REF!</definedName>
    <definedName name="cmlvp298ieps" localSheetId="8">#REF!</definedName>
    <definedName name="cmlvp298ieps" localSheetId="0">#REF!</definedName>
    <definedName name="cmlvp298ieps">#REF!</definedName>
    <definedName name="cmlvp299ieps" localSheetId="3">#REF!</definedName>
    <definedName name="cmlvp299ieps" localSheetId="4">#REF!</definedName>
    <definedName name="cmlvp299ieps" localSheetId="7">#REF!</definedName>
    <definedName name="cmlvp299ieps" localSheetId="8">#REF!</definedName>
    <definedName name="cmlvp299ieps" localSheetId="0">#REF!</definedName>
    <definedName name="cmlvp299ieps">#REF!</definedName>
    <definedName name="CONA96" localSheetId="3">#REF!</definedName>
    <definedName name="CONA96" localSheetId="4">#REF!</definedName>
    <definedName name="CONA96" localSheetId="7">#REF!</definedName>
    <definedName name="CONA96" localSheetId="8">#REF!</definedName>
    <definedName name="CONA96" localSheetId="0">#REF!</definedName>
    <definedName name="CONA96">#REF!</definedName>
    <definedName name="concepto" localSheetId="4">'[18]BASE DEFINITIVA 2002'!#REF!</definedName>
    <definedName name="concepto" localSheetId="7">'[18]BASE DEFINITIVA 2002'!#REF!</definedName>
    <definedName name="concepto" localSheetId="8">'[18]BASE DEFINITIVA 2002'!#REF!</definedName>
    <definedName name="concepto" localSheetId="0">'[18]BASE DEFINITIVA 2002'!#REF!</definedName>
    <definedName name="concepto">'[18]BASE DEFINITIVA 2002'!#REF!</definedName>
    <definedName name="CONS" localSheetId="4">[8]BANPRO99!#REF!</definedName>
    <definedName name="CONS" localSheetId="7">[8]BANPRO99!#REF!</definedName>
    <definedName name="CONS" localSheetId="8">[8]BANPRO99!#REF!</definedName>
    <definedName name="CONS" localSheetId="0">[8]BANPRO99!#REF!</definedName>
    <definedName name="CONS">[8]BANPRO99!#REF!</definedName>
    <definedName name="copia_Clas_Admva" localSheetId="3">#REF!</definedName>
    <definedName name="copia_Clas_Admva" localSheetId="4">#REF!</definedName>
    <definedName name="copia_Clas_Admva" localSheetId="7">#REF!</definedName>
    <definedName name="copia_Clas_Admva" localSheetId="8">#REF!</definedName>
    <definedName name="copia_Clas_Admva" localSheetId="0">#REF!</definedName>
    <definedName name="copia_Clas_Admva">#REF!</definedName>
    <definedName name="copia_Clas_Econ">[19]Clas_Econ!$B$2:$M$25</definedName>
    <definedName name="copia_Clas_Fun" localSheetId="3">#REF!</definedName>
    <definedName name="copia_Clas_Fun" localSheetId="4">#REF!</definedName>
    <definedName name="copia_Clas_Fun" localSheetId="7">#REF!</definedName>
    <definedName name="copia_Clas_Fun" localSheetId="8">#REF!</definedName>
    <definedName name="copia_Clas_Fun" localSheetId="0">#REF!</definedName>
    <definedName name="copia_Clas_Fun">#REF!</definedName>
    <definedName name="copia_Clas_Func" localSheetId="3">[20]Clas_Fun!#REF!</definedName>
    <definedName name="copia_Clas_Func" localSheetId="4">[20]Clas_Fun!#REF!</definedName>
    <definedName name="copia_Clas_Func" localSheetId="7">[20]Clas_Fun!#REF!</definedName>
    <definedName name="copia_Clas_Func" localSheetId="8">[20]Clas_Fun!#REF!</definedName>
    <definedName name="copia_Clas_Func" localSheetId="0">[20]Clas_Fun!#REF!</definedName>
    <definedName name="copia_Clas_Func">[20]Clas_Fun!#REF!</definedName>
    <definedName name="copia_Doble_Consolid" localSheetId="3">#REF!</definedName>
    <definedName name="copia_Doble_Consolid" localSheetId="4">#REF!</definedName>
    <definedName name="copia_Doble_Consolid" localSheetId="7">#REF!</definedName>
    <definedName name="copia_Doble_Consolid" localSheetId="8">#REF!</definedName>
    <definedName name="copia_Doble_Consolid" localSheetId="0">#REF!</definedName>
    <definedName name="copia_Doble_Consolid">#REF!</definedName>
    <definedName name="copia_Doble_OECPD" localSheetId="3">#REF!</definedName>
    <definedName name="copia_Doble_OECPD" localSheetId="4">#REF!</definedName>
    <definedName name="copia_Doble_OECPD" localSheetId="7">#REF!</definedName>
    <definedName name="copia_Doble_OECPD" localSheetId="8">#REF!</definedName>
    <definedName name="copia_Doble_OECPD" localSheetId="0">#REF!</definedName>
    <definedName name="copia_Doble_OECPD">#REF!</definedName>
    <definedName name="copia_Doble_RAutonyAPC" localSheetId="3">#REF!</definedName>
    <definedName name="copia_Doble_RAutonyAPC" localSheetId="4">#REF!</definedName>
    <definedName name="copia_Doble_RAutonyAPC" localSheetId="7">#REF!</definedName>
    <definedName name="copia_Doble_RAutonyAPC" localSheetId="8">#REF!</definedName>
    <definedName name="copia_Doble_RAutonyAPC" localSheetId="0">#REF!</definedName>
    <definedName name="copia_Doble_RAutonyAPC">#REF!</definedName>
    <definedName name="copia_Gto_Ents_Fed">[19]Gto_Ent_Fed!$B$39:$L$73</definedName>
    <definedName name="copia_Gto_Federal" localSheetId="3">#REF!</definedName>
    <definedName name="copia_Gto_Federal" localSheetId="4">#REF!</definedName>
    <definedName name="copia_Gto_Federal" localSheetId="7">#REF!</definedName>
    <definedName name="copia_Gto_Federal" localSheetId="8">#REF!</definedName>
    <definedName name="copia_Gto_Federal" localSheetId="0">#REF!</definedName>
    <definedName name="copia_Gto_Federal">#REF!</definedName>
    <definedName name="copia_Gto_Neto" localSheetId="3">#REF!</definedName>
    <definedName name="copia_Gto_Neto" localSheetId="4">#REF!</definedName>
    <definedName name="copia_Gto_Neto" localSheetId="7">#REF!</definedName>
    <definedName name="copia_Gto_Neto" localSheetId="8">#REF!</definedName>
    <definedName name="copia_Gto_Neto" localSheetId="0">#REF!</definedName>
    <definedName name="copia_Gto_Neto">#REF!</definedName>
    <definedName name="copia_Ing_Pres" localSheetId="3">#REF!</definedName>
    <definedName name="copia_Ing_Pres" localSheetId="4">#REF!</definedName>
    <definedName name="copia_Ing_Pres" localSheetId="7">#REF!</definedName>
    <definedName name="copia_Ing_Pres" localSheetId="8">#REF!</definedName>
    <definedName name="copia_Ing_Pres" localSheetId="0">#REF!</definedName>
    <definedName name="copia_Ing_Pres">#REF!</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4">[8]BANPRO99!#REF!</definedName>
    <definedName name="CRI" localSheetId="7">[8]BANPRO99!#REF!</definedName>
    <definedName name="CRI" localSheetId="8">[8]BANPRO99!#REF!</definedName>
    <definedName name="CRI" localSheetId="0">[8]BANPRO99!#REF!</definedName>
    <definedName name="CRI">[8]BANPRO99!#REF!</definedName>
    <definedName name="criterios23" localSheetId="3">#REF!</definedName>
    <definedName name="criterios23" localSheetId="4">#REF!</definedName>
    <definedName name="criterios23" localSheetId="7">#REF!</definedName>
    <definedName name="criterios23" localSheetId="8">#REF!</definedName>
    <definedName name="criterios23" localSheetId="0">#REF!</definedName>
    <definedName name="criterios23">#REF!</definedName>
    <definedName name="Criterios25" localSheetId="3">#REF!</definedName>
    <definedName name="Criterios25" localSheetId="4">#REF!</definedName>
    <definedName name="Criterios25" localSheetId="7">#REF!</definedName>
    <definedName name="Criterios25" localSheetId="8">#REF!</definedName>
    <definedName name="Criterios25" localSheetId="0">#REF!</definedName>
    <definedName name="Criterios25">#REF!</definedName>
    <definedName name="Criterios33" localSheetId="3">#REF!</definedName>
    <definedName name="Criterios33" localSheetId="4">#REF!</definedName>
    <definedName name="Criterios33" localSheetId="7">#REF!</definedName>
    <definedName name="Criterios33" localSheetId="8">#REF!</definedName>
    <definedName name="Criterios33" localSheetId="0">#REF!</definedName>
    <definedName name="Criterios33">#REF!</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3">#REF!</definedName>
    <definedName name="cuad" localSheetId="4">#REF!</definedName>
    <definedName name="cuad" localSheetId="7">#REF!</definedName>
    <definedName name="cuad" localSheetId="8">#REF!</definedName>
    <definedName name="cuad" localSheetId="0">#REF!</definedName>
    <definedName name="cuad">#REF!</definedName>
    <definedName name="CUAD179" localSheetId="3">#REF!</definedName>
    <definedName name="CUAD179" localSheetId="4">#REF!</definedName>
    <definedName name="CUAD179" localSheetId="7">#REF!</definedName>
    <definedName name="CUAD179" localSheetId="8">#REF!</definedName>
    <definedName name="CUAD179" localSheetId="0">#REF!</definedName>
    <definedName name="CUAD179">#REF!</definedName>
    <definedName name="CUAD179A" localSheetId="3">#REF!</definedName>
    <definedName name="CUAD179A" localSheetId="4">#REF!</definedName>
    <definedName name="CUAD179A" localSheetId="7">#REF!</definedName>
    <definedName name="CUAD179A" localSheetId="8">#REF!</definedName>
    <definedName name="CUAD179A" localSheetId="0">#REF!</definedName>
    <definedName name="CUAD179A">#REF!</definedName>
    <definedName name="CUAD180" localSheetId="3">#REF!</definedName>
    <definedName name="CUAD180" localSheetId="4">#REF!</definedName>
    <definedName name="CUAD180" localSheetId="7">#REF!</definedName>
    <definedName name="CUAD180" localSheetId="8">#REF!</definedName>
    <definedName name="CUAD180" localSheetId="0">#REF!</definedName>
    <definedName name="CUAD180">#REF!</definedName>
    <definedName name="Cuadro16511" localSheetId="4">'[21]Ingresos serie'!#REF!</definedName>
    <definedName name="Cuadro16511" localSheetId="7">'[21]Ingresos serie'!#REF!</definedName>
    <definedName name="Cuadro16511" localSheetId="8">'[21]Ingresos serie'!#REF!</definedName>
    <definedName name="Cuadro16511" localSheetId="0">'[21]Ingresos serie'!#REF!</definedName>
    <definedName name="Cuadro16511">'[21]Ingresos serie'!#REF!</definedName>
    <definedName name="Cuadro18521" localSheetId="3">#REF!</definedName>
    <definedName name="Cuadro18521" localSheetId="4">#REF!</definedName>
    <definedName name="Cuadro18521" localSheetId="7">#REF!</definedName>
    <definedName name="Cuadro18521" localSheetId="8">#REF!</definedName>
    <definedName name="Cuadro18521" localSheetId="0">#REF!</definedName>
    <definedName name="Cuadro18521">#REF!</definedName>
    <definedName name="Cuadro19522" localSheetId="3">#REF!</definedName>
    <definedName name="Cuadro19522" localSheetId="4">#REF!</definedName>
    <definedName name="Cuadro19522" localSheetId="7">#REF!</definedName>
    <definedName name="Cuadro19522" localSheetId="8">#REF!</definedName>
    <definedName name="Cuadro19522" localSheetId="0">#REF!</definedName>
    <definedName name="Cuadro19522">#REF!</definedName>
    <definedName name="Cuadro20523" localSheetId="4">'[22]20-5.2.3'!#REF!</definedName>
    <definedName name="Cuadro20523" localSheetId="7">'[22]20-5.2.3'!#REF!</definedName>
    <definedName name="Cuadro20523" localSheetId="8">'[22]20-5.2.3'!#REF!</definedName>
    <definedName name="Cuadro20523" localSheetId="0">'[22]20-5.2.3'!#REF!</definedName>
    <definedName name="Cuadro20523">'[22]20-5.2.3'!#REF!</definedName>
    <definedName name="cUADRO26529CR" localSheetId="3">#REF!</definedName>
    <definedName name="cUADRO26529CR" localSheetId="4">#REF!</definedName>
    <definedName name="cUADRO26529CR" localSheetId="7">#REF!</definedName>
    <definedName name="cUADRO26529CR" localSheetId="8">#REF!</definedName>
    <definedName name="cUADRO26529CR" localSheetId="0">#REF!</definedName>
    <definedName name="cUADRO26529CR">#REF!</definedName>
    <definedName name="Cuadro30611">'[22]30-6.1.1'!$B$65:$M$120</definedName>
    <definedName name="Cuadro31613" localSheetId="3">#REF!</definedName>
    <definedName name="Cuadro31613" localSheetId="4">#REF!</definedName>
    <definedName name="Cuadro31613" localSheetId="7">#REF!</definedName>
    <definedName name="Cuadro31613" localSheetId="8">#REF!</definedName>
    <definedName name="Cuadro31613" localSheetId="0">#REF!</definedName>
    <definedName name="Cuadro31613">#REF!</definedName>
    <definedName name="Cuadro33621" localSheetId="3">#REF!</definedName>
    <definedName name="Cuadro33621" localSheetId="4">#REF!</definedName>
    <definedName name="Cuadro33621" localSheetId="7">#REF!</definedName>
    <definedName name="Cuadro33621" localSheetId="8">#REF!</definedName>
    <definedName name="Cuadro33621" localSheetId="0">#REF!</definedName>
    <definedName name="Cuadro33621">#REF!</definedName>
    <definedName name="cuotasem">'[6]Régimen financiero'!$E$3</definedName>
    <definedName name="DatodRamoUR">[23]DatosRamoUrEconomica!$A$1:$F$65536</definedName>
    <definedName name="Datos" localSheetId="3">#REF!</definedName>
    <definedName name="Datos" localSheetId="4">#REF!</definedName>
    <definedName name="Datos" localSheetId="7">#REF!</definedName>
    <definedName name="Datos" localSheetId="8">#REF!</definedName>
    <definedName name="Datos" localSheetId="0">#REF!</definedName>
    <definedName name="Datos">#REF!</definedName>
    <definedName name="Datos_08_09_ServiciosPersonales" localSheetId="3">#REF!</definedName>
    <definedName name="Datos_08_09_ServiciosPersonales" localSheetId="4">#REF!</definedName>
    <definedName name="Datos_08_09_ServiciosPersonales" localSheetId="7">#REF!</definedName>
    <definedName name="Datos_08_09_ServiciosPersonales" localSheetId="8">#REF!</definedName>
    <definedName name="Datos_08_09_ServiciosPersonales" localSheetId="0">#REF!</definedName>
    <definedName name="Datos_08_09_ServiciosPersonales">#REF!</definedName>
    <definedName name="Datos_CRC">[24]Hoja1!$A$5:$D$45</definedName>
    <definedName name="Datos_Servicios_Personales" localSheetId="3">#REF!</definedName>
    <definedName name="Datos_Servicios_Personales" localSheetId="4">#REF!</definedName>
    <definedName name="Datos_Servicios_Personales" localSheetId="7">#REF!</definedName>
    <definedName name="Datos_Servicios_Personales" localSheetId="8">#REF!</definedName>
    <definedName name="Datos_Servicios_Personales" localSheetId="0">#REF!</definedName>
    <definedName name="Datos_Servicios_Personales">#REF!</definedName>
    <definedName name="datosb" localSheetId="3">#REF!</definedName>
    <definedName name="datosb" localSheetId="4">#REF!</definedName>
    <definedName name="datosb" localSheetId="7">#REF!</definedName>
    <definedName name="datosb" localSheetId="8">#REF!</definedName>
    <definedName name="datosb" localSheetId="0">#REF!</definedName>
    <definedName name="datosb">#REF!</definedName>
    <definedName name="DatosEconomica" localSheetId="3">#REF!</definedName>
    <definedName name="DatosEconomica" localSheetId="4">#REF!</definedName>
    <definedName name="DatosEconomica" localSheetId="7">#REF!</definedName>
    <definedName name="DatosEconomica" localSheetId="8">#REF!</definedName>
    <definedName name="DatosEconomica" localSheetId="0">#REF!</definedName>
    <definedName name="DatosEconomica">#REF!</definedName>
    <definedName name="DatosGrupoyModPp" localSheetId="3">#REF!</definedName>
    <definedName name="DatosGrupoyModPp" localSheetId="4">#REF!</definedName>
    <definedName name="DatosGrupoyModPp" localSheetId="7">#REF!</definedName>
    <definedName name="DatosGrupoyModPp" localSheetId="8">#REF!</definedName>
    <definedName name="DatosGrupoyModPp" localSheetId="0">#REF!</definedName>
    <definedName name="DatosGrupoyModPp">#REF!</definedName>
    <definedName name="DatosporProgPresupuestario" localSheetId="3">#REF!</definedName>
    <definedName name="DatosporProgPresupuestario" localSheetId="4">#REF!</definedName>
    <definedName name="DatosporProgPresupuestario" localSheetId="7">#REF!</definedName>
    <definedName name="DatosporProgPresupuestario" localSheetId="8">#REF!</definedName>
    <definedName name="DatosporProgPresupuestario" localSheetId="0">#REF!</definedName>
    <definedName name="DatosporProgPresupuestario">#REF!</definedName>
    <definedName name="DatosRamoFunción" localSheetId="3">#REF!</definedName>
    <definedName name="DatosRamoFunción" localSheetId="4">#REF!</definedName>
    <definedName name="DatosRamoFunción" localSheetId="7">#REF!</definedName>
    <definedName name="DatosRamoFunción" localSheetId="8">#REF!</definedName>
    <definedName name="DatosRamoFunción" localSheetId="0">#REF!</definedName>
    <definedName name="DatosRamoFunción">#REF!</definedName>
    <definedName name="DatosRamoUR" localSheetId="3">#REF!</definedName>
    <definedName name="DatosRamoUR" localSheetId="4">#REF!</definedName>
    <definedName name="DatosRamoUR" localSheetId="7">#REF!</definedName>
    <definedName name="DatosRamoUR" localSheetId="8">#REF!</definedName>
    <definedName name="DatosRamoUR" localSheetId="0">#REF!</definedName>
    <definedName name="DatosRamoUR">#REF!</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3">[1]!AGO&amp;[1]!SEP&amp;[1]!OCT&amp;[1]!NOV&amp;[1]!DIC</definedName>
    <definedName name="ddd" localSheetId="7">[2]!AGO&amp;[2]!SEP&amp;[2]!OCT&amp;[2]!NOV&amp;[2]!DIC</definedName>
    <definedName name="ddd" localSheetId="0">[2]!AGO&amp;[2]!SEP&amp;[2]!OCT&amp;[2]!NOV&amp;[2]!DIC</definedName>
    <definedName name="ddd">[2]!AGO&amp;[2]!SEP&amp;[2]!OCT&amp;[2]!NOV&amp;[2]!DIC</definedName>
    <definedName name="dddd" localSheetId="3">#REF!</definedName>
    <definedName name="dddd" localSheetId="4">#REF!</definedName>
    <definedName name="dddd" localSheetId="7">#REF!</definedName>
    <definedName name="dddd" localSheetId="8">#REF!</definedName>
    <definedName name="dddd" localSheetId="0">#REF!</definedName>
    <definedName name="dddd">#REF!</definedName>
    <definedName name="ddddd">[25]Clas_Econ!$B$2:$M$25</definedName>
    <definedName name="defi" localSheetId="3">[1]!AGO&amp;[1]!SEP&amp;[1]!OCT&amp;[1]!NOV&amp;[1]!DIC</definedName>
    <definedName name="defi" localSheetId="7">[2]!AGO&amp;[2]!SEP&amp;[2]!OCT&amp;[2]!NOV&amp;[2]!DIC</definedName>
    <definedName name="defi" localSheetId="0">[2]!AGO&amp;[2]!SEP&amp;[2]!OCT&amp;[2]!NOV&amp;[2]!DIC</definedName>
    <definedName name="defi">[2]!AGO&amp;[2]!SEP&amp;[2]!OCT&amp;[2]!NOV&amp;[2]!DIC</definedName>
    <definedName name="DEFICIT4" localSheetId="3">#REF!</definedName>
    <definedName name="DEFICIT4" localSheetId="4">#REF!</definedName>
    <definedName name="DEFICIT4" localSheetId="7">#REF!</definedName>
    <definedName name="DEFICIT4" localSheetId="8">#REF!</definedName>
    <definedName name="DEFICIT4" localSheetId="0">#REF!</definedName>
    <definedName name="DEFICIT4">#REF!</definedName>
    <definedName name="dfd">[26]Presupuesto!$T$1:$T$65536</definedName>
    <definedName name="dfhzsdgzsd" localSheetId="3">[1]!AGO&amp;[1]!SEP&amp;[1]!OCT&amp;[1]!NOV&amp;[1]!DIC</definedName>
    <definedName name="dfhzsdgzsd" localSheetId="7">[2]!AGO&amp;[2]!SEP&amp;[2]!OCT&amp;[2]!NOV&amp;[2]!DIC</definedName>
    <definedName name="dfhzsdgzsd" localSheetId="0">[2]!AGO&amp;[2]!SEP&amp;[2]!OCT&amp;[2]!NOV&amp;[2]!DIC</definedName>
    <definedName name="dfhzsdgzsd">[2]!AGO&amp;[2]!SEP&amp;[2]!OCT&amp;[2]!NOV&amp;[2]!DIC</definedName>
    <definedName name="DIC">"; DICIEMBRE.- "&amp;TEXT([10]edofza12!$C$24,"#,##0")</definedName>
    <definedName name="DIFERENCIAS">#N/A</definedName>
    <definedName name="direccion">'[27]ADEC II'!$B$9</definedName>
    <definedName name="directo" localSheetId="3">#REF!</definedName>
    <definedName name="directo" localSheetId="4">#REF!</definedName>
    <definedName name="directo" localSheetId="7">#REF!</definedName>
    <definedName name="directo" localSheetId="8">#REF!</definedName>
    <definedName name="directo" localSheetId="0">#REF!</definedName>
    <definedName name="directo">#REF!</definedName>
    <definedName name="directo03" localSheetId="3">#REF!</definedName>
    <definedName name="directo03" localSheetId="4">#REF!</definedName>
    <definedName name="directo03" localSheetId="7">#REF!</definedName>
    <definedName name="directo03" localSheetId="8">#REF!</definedName>
    <definedName name="directo03" localSheetId="0">#REF!</definedName>
    <definedName name="directo03">#REF!</definedName>
    <definedName name="directoc03" localSheetId="3">#REF!</definedName>
    <definedName name="directoc03" localSheetId="4">#REF!</definedName>
    <definedName name="directoc03" localSheetId="7">#REF!</definedName>
    <definedName name="directoc03" localSheetId="8">#REF!</definedName>
    <definedName name="directoc03" localSheetId="0">#REF!</definedName>
    <definedName name="directoc03">#REF!</definedName>
    <definedName name="directoppef" localSheetId="3">#REF!</definedName>
    <definedName name="directoppef" localSheetId="4">#REF!</definedName>
    <definedName name="directoppef" localSheetId="7">#REF!</definedName>
    <definedName name="directoppef" localSheetId="8">#REF!</definedName>
    <definedName name="directoppef" localSheetId="0">#REF!</definedName>
    <definedName name="directoppef">#REF!</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8">'[3]Mod Eco Controlados 99'!#REF!</definedName>
    <definedName name="ds">'[3]Mod Eco Controlados 99'!#REF!</definedName>
    <definedName name="ECOADV" localSheetId="3">#REF!</definedName>
    <definedName name="ECOADV" localSheetId="4">#REF!</definedName>
    <definedName name="ECOADV" localSheetId="7">#REF!</definedName>
    <definedName name="ECOADV" localSheetId="8">#REF!</definedName>
    <definedName name="ECOADV" localSheetId="0">#REF!</definedName>
    <definedName name="ECOADV">#REF!</definedName>
    <definedName name="ECOADV1" localSheetId="3">#REF!</definedName>
    <definedName name="ECOADV1" localSheetId="4">#REF!</definedName>
    <definedName name="ECOADV1" localSheetId="7">#REF!</definedName>
    <definedName name="ECOADV1" localSheetId="8">#REF!</definedName>
    <definedName name="ECOADV1" localSheetId="0">#REF!</definedName>
    <definedName name="ECOADV1">#REF!</definedName>
    <definedName name="ECPD02">[28]ECPD!$F$2:$I$29</definedName>
    <definedName name="ECPD1">[28]ECPD!$A$2:$E$1001</definedName>
    <definedName name="ecpi" localSheetId="3">#REF!</definedName>
    <definedName name="ecpi" localSheetId="4">#REF!</definedName>
    <definedName name="ecpi" localSheetId="7">#REF!</definedName>
    <definedName name="ecpi" localSheetId="8">#REF!</definedName>
    <definedName name="ecpi" localSheetId="0">#REF!</definedName>
    <definedName name="ecpi">#REF!</definedName>
    <definedName name="ecpi03" localSheetId="3">#REF!</definedName>
    <definedName name="ecpi03" localSheetId="4">#REF!</definedName>
    <definedName name="ecpi03" localSheetId="7">#REF!</definedName>
    <definedName name="ecpi03" localSheetId="8">#REF!</definedName>
    <definedName name="ecpi03" localSheetId="0">#REF!</definedName>
    <definedName name="ecpi03">#REF!</definedName>
    <definedName name="ecpic03" localSheetId="3">#REF!</definedName>
    <definedName name="ecpic03" localSheetId="4">#REF!</definedName>
    <definedName name="ecpic03" localSheetId="7">#REF!</definedName>
    <definedName name="ecpic03" localSheetId="8">#REF!</definedName>
    <definedName name="ecpic03" localSheetId="0">#REF!</definedName>
    <definedName name="ecpic03">#REF!</definedName>
    <definedName name="ecpippef" localSheetId="3">#REF!</definedName>
    <definedName name="ecpippef" localSheetId="4">#REF!</definedName>
    <definedName name="ecpippef" localSheetId="7">#REF!</definedName>
    <definedName name="ecpippef" localSheetId="8">#REF!</definedName>
    <definedName name="ecpippef" localSheetId="0">#REF!</definedName>
    <definedName name="ecpippef">#REF!</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3">#REF!</definedName>
    <definedName name="entidades2002" localSheetId="4">#REF!</definedName>
    <definedName name="entidades2002" localSheetId="7">#REF!</definedName>
    <definedName name="entidades2002" localSheetId="8">#REF!</definedName>
    <definedName name="entidades2002" localSheetId="0">#REF!</definedName>
    <definedName name="entidades2002">#REF!</definedName>
    <definedName name="entidadescierre2003" localSheetId="3">#REF!</definedName>
    <definedName name="entidadescierre2003" localSheetId="4">#REF!</definedName>
    <definedName name="entidadescierre2003" localSheetId="7">#REF!</definedName>
    <definedName name="entidadescierre2003" localSheetId="8">#REF!</definedName>
    <definedName name="entidadescierre2003" localSheetId="0">#REF!</definedName>
    <definedName name="entidadescierre2003">#REF!</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3">[8]BANPRO99!#REF!</definedName>
    <definedName name="EYM" localSheetId="4">[8]BANPRO99!#REF!</definedName>
    <definedName name="EYM" localSheetId="7">[8]BANPRO99!#REF!</definedName>
    <definedName name="EYM" localSheetId="8">[8]BANPRO99!#REF!</definedName>
    <definedName name="EYM" localSheetId="0">[8]BANPRO99!#REF!</definedName>
    <definedName name="EYM">[8]BANPRO99!#REF!</definedName>
    <definedName name="familias" localSheetId="3">#REF!</definedName>
    <definedName name="familias" localSheetId="4">#REF!</definedName>
    <definedName name="familias" localSheetId="7">#REF!</definedName>
    <definedName name="familias" localSheetId="8">#REF!</definedName>
    <definedName name="familias" localSheetId="0">#REF!</definedName>
    <definedName name="familias">#REF!</definedName>
    <definedName name="fd" localSheetId="3">[1]!OCT&amp;[1]!NOV&amp;[1]!DIC</definedName>
    <definedName name="fd" localSheetId="7">[2]!OCT&amp;[2]!NOV&amp;[2]!DIC</definedName>
    <definedName name="fd" localSheetId="0">[2]!OCT&amp;[2]!NOV&amp;[2]!DIC</definedName>
    <definedName name="fd">[2]!OCT&amp;[2]!NOV&amp;[2]!DIC</definedName>
    <definedName name="FEB">"; FEBRERO.- "&amp;TEXT([10]edofza02!$C$24,"#,##0")</definedName>
    <definedName name="FECHA">[5]CONTROL!$A$1</definedName>
    <definedName name="federalizado" localSheetId="3">#REF!</definedName>
    <definedName name="federalizado" localSheetId="4">#REF!</definedName>
    <definedName name="federalizado" localSheetId="7">#REF!</definedName>
    <definedName name="federalizado" localSheetId="8">#REF!</definedName>
    <definedName name="federalizado" localSheetId="0">#REF!</definedName>
    <definedName name="federalizado">#REF!</definedName>
    <definedName name="federalizado03" localSheetId="3">#REF!</definedName>
    <definedName name="federalizado03" localSheetId="4">#REF!</definedName>
    <definedName name="federalizado03" localSheetId="7">#REF!</definedName>
    <definedName name="federalizado03" localSheetId="8">#REF!</definedName>
    <definedName name="federalizado03" localSheetId="0">#REF!</definedName>
    <definedName name="federalizado03">#REF!</definedName>
    <definedName name="federalizadoc03" localSheetId="3">#REF!</definedName>
    <definedName name="federalizadoc03" localSheetId="4">#REF!</definedName>
    <definedName name="federalizadoc03" localSheetId="7">#REF!</definedName>
    <definedName name="federalizadoc03" localSheetId="8">#REF!</definedName>
    <definedName name="federalizadoc03" localSheetId="0">#REF!</definedName>
    <definedName name="federalizadoc03">#REF!</definedName>
    <definedName name="federalizadoppef" localSheetId="3">#REF!</definedName>
    <definedName name="federalizadoppef" localSheetId="4">#REF!</definedName>
    <definedName name="federalizadoppef" localSheetId="7">#REF!</definedName>
    <definedName name="federalizadoppef" localSheetId="8">#REF!</definedName>
    <definedName name="federalizadoppef" localSheetId="0">#REF!</definedName>
    <definedName name="federalizadoppef">#REF!</definedName>
    <definedName name="FERRO96" localSheetId="3">#REF!</definedName>
    <definedName name="FERRO96" localSheetId="4">#REF!</definedName>
    <definedName name="FERRO96" localSheetId="7">#REF!</definedName>
    <definedName name="FERRO96" localSheetId="8">#REF!</definedName>
    <definedName name="FERRO96" localSheetId="0">#REF!</definedName>
    <definedName name="FERRO96">#REF!</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hidden="1">{#N/A,#N/A,FALSE,"TOT";#N/A,#N/A,FALSE,"PEP";#N/A,#N/A,FALSE,"REF";#N/A,#N/A,FALSE,"GAS";#N/A,#N/A,FALSE,"PET";#N/A,#N/A,FALSE,"COR"}</definedName>
    <definedName name="FORM" localSheetId="3">#REF!</definedName>
    <definedName name="FORM" localSheetId="4">#REF!</definedName>
    <definedName name="FORM" localSheetId="7">#REF!</definedName>
    <definedName name="FORM" localSheetId="8">#REF!</definedName>
    <definedName name="FORM" localSheetId="0">#REF!</definedName>
    <definedName name="FORM">#REF!</definedName>
    <definedName name="función" localSheetId="3">#REF!</definedName>
    <definedName name="función" localSheetId="4">#REF!</definedName>
    <definedName name="función" localSheetId="7">#REF!</definedName>
    <definedName name="función" localSheetId="8">#REF!</definedName>
    <definedName name="función" localSheetId="0">#REF!</definedName>
    <definedName name="función">#REF!</definedName>
    <definedName name="funciones">[29]funciones!$C$2:$D$30</definedName>
    <definedName name="gf">#N/A</definedName>
    <definedName name="gfd" localSheetId="3">[1]!SEP&amp;[1]!OCT&amp;[1]!NOV&amp;[1]!DIC</definedName>
    <definedName name="gfd" localSheetId="7">[2]!SEP&amp;[2]!OCT&amp;[2]!NOV&amp;[2]!DIC</definedName>
    <definedName name="gfd" localSheetId="0">[2]!SEP&amp;[2]!OCT&amp;[2]!NOV&amp;[2]!DIC</definedName>
    <definedName name="gfd">[2]!SEP&amp;[2]!OCT&amp;[2]!NOV&amp;[2]!DIC</definedName>
    <definedName name="gfddd" localSheetId="3">+IF([1]!MES=1,[1]!ddd,IF([1]!MES=2,[1]!_________SEP1,IF([1]!MES=3,[1]!_________OCT1,IF([1]!MES=4,[1]!_________OCT1,IF([1]!MES=5,[1]!_________NOV1,IF([1]!MES=6,[1]!DIC))))))</definedName>
    <definedName name="gfddd" localSheetId="7">+IF([2]!MES=1,[2]!ddd,IF([2]!MES=2,[2]!_________SEP1,IF([2]!MES=3,[2]!_________OCT1,IF([2]!MES=4,[2]!_________OCT1,IF([2]!MES=5,[2]!_________NOV1,IF([2]!MES=6,[2]!DIC))))))</definedName>
    <definedName name="gfddd" localSheetId="0">+IF([2]!MES=1,[2]!ddd,IF([2]!MES=2,[2]!_________SEP1,IF([2]!MES=3,[2]!_________OCT1,IF([2]!MES=4,[2]!_________OCT1,IF([2]!MES=5,[2]!_________NOV1,IF([2]!MES=6,[2]!DIC))))))</definedName>
    <definedName name="gfddd">+IF([2]!MES=1,[2]!ddd,IF([2]!MES=2,[2]!_________SEP1,IF([2]!MES=3,[2]!_________OCT1,IF([2]!MES=4,[2]!_________OCT1,IF([2]!MES=5,[2]!_________NOV1,IF([2]!MES=6,[2]!DIC))))))</definedName>
    <definedName name="ggg" localSheetId="3">[1]!FEB&amp;[1]!MAR&amp;[1]!ABR&amp;[1]!MAY&amp;[1]!JUN&amp;[1]!JUL</definedName>
    <definedName name="ggg" localSheetId="7">[2]!FEB&amp;[2]!MAR&amp;[2]!ABR&amp;[2]!MAY&amp;[2]!JUN&amp;[2]!JUL</definedName>
    <definedName name="ggg" localSheetId="0">[2]!FEB&amp;[2]!MAR&amp;[2]!ABR&amp;[2]!MAY&amp;[2]!JUN&amp;[2]!JUL</definedName>
    <definedName name="ggg">[2]!FEB&amp;[2]!MAR&amp;[2]!ABR&amp;[2]!MAY&amp;[2]!JUN&amp;[2]!JUL</definedName>
    <definedName name="GPRG02" localSheetId="3">#REF!</definedName>
    <definedName name="GPRG02" localSheetId="4">#REF!</definedName>
    <definedName name="GPRG02" localSheetId="7">#REF!</definedName>
    <definedName name="GPRG02" localSheetId="8">#REF!</definedName>
    <definedName name="GPRG02" localSheetId="0">#REF!</definedName>
    <definedName name="GPRG02">#REF!</definedName>
    <definedName name="GPRG03" localSheetId="3">#REF!</definedName>
    <definedName name="GPRG03" localSheetId="4">#REF!</definedName>
    <definedName name="GPRG03" localSheetId="7">#REF!</definedName>
    <definedName name="GPRG03" localSheetId="8">#REF!</definedName>
    <definedName name="GPRG03" localSheetId="0">#REF!</definedName>
    <definedName name="GPRG03">#REF!</definedName>
    <definedName name="GPRG04" localSheetId="3">#REF!</definedName>
    <definedName name="GPRG04" localSheetId="4">#REF!</definedName>
    <definedName name="GPRG04" localSheetId="7">#REF!</definedName>
    <definedName name="GPRG04" localSheetId="8">#REF!</definedName>
    <definedName name="GPRG04" localSheetId="0">#REF!</definedName>
    <definedName name="GPRG04">#REF!</definedName>
    <definedName name="GPRG05" localSheetId="3">#REF!</definedName>
    <definedName name="GPRG05" localSheetId="4">#REF!</definedName>
    <definedName name="GPRG05" localSheetId="7">#REF!</definedName>
    <definedName name="GPRG05" localSheetId="8">#REF!</definedName>
    <definedName name="GPRG05" localSheetId="0">#REF!</definedName>
    <definedName name="GPRG05">#REF!</definedName>
    <definedName name="GPRG06" localSheetId="3">#REF!</definedName>
    <definedName name="GPRG06" localSheetId="4">#REF!</definedName>
    <definedName name="GPRG06" localSheetId="7">#REF!</definedName>
    <definedName name="GPRG06" localSheetId="8">#REF!</definedName>
    <definedName name="GPRG06" localSheetId="0">#REF!</definedName>
    <definedName name="GPRG06">#REF!</definedName>
    <definedName name="GPRG07" localSheetId="3">#REF!</definedName>
    <definedName name="GPRG07" localSheetId="4">#REF!</definedName>
    <definedName name="GPRG07" localSheetId="7">#REF!</definedName>
    <definedName name="GPRG07" localSheetId="8">#REF!</definedName>
    <definedName name="GPRG07" localSheetId="0">#REF!</definedName>
    <definedName name="GPRG07">#REF!</definedName>
    <definedName name="GPRG08" localSheetId="3">#REF!</definedName>
    <definedName name="GPRG08" localSheetId="4">#REF!</definedName>
    <definedName name="GPRG08" localSheetId="7">#REF!</definedName>
    <definedName name="GPRG08" localSheetId="8">#REF!</definedName>
    <definedName name="GPRG08" localSheetId="0">#REF!</definedName>
    <definedName name="GPRG08">#REF!</definedName>
    <definedName name="GPRG09" localSheetId="3">#REF!</definedName>
    <definedName name="GPRG09" localSheetId="4">#REF!</definedName>
    <definedName name="GPRG09" localSheetId="7">#REF!</definedName>
    <definedName name="GPRG09" localSheetId="8">#REF!</definedName>
    <definedName name="GPRG09" localSheetId="0">#REF!</definedName>
    <definedName name="GPRG09">#REF!</definedName>
    <definedName name="GPRG10" localSheetId="3">#REF!</definedName>
    <definedName name="GPRG10" localSheetId="4">#REF!</definedName>
    <definedName name="GPRG10" localSheetId="7">#REF!</definedName>
    <definedName name="GPRG10" localSheetId="8">#REF!</definedName>
    <definedName name="GPRG10" localSheetId="0">#REF!</definedName>
    <definedName name="GPRG10">#REF!</definedName>
    <definedName name="GPRG11" localSheetId="3">#REF!</definedName>
    <definedName name="GPRG11" localSheetId="4">#REF!</definedName>
    <definedName name="GPRG11" localSheetId="7">#REF!</definedName>
    <definedName name="GPRG11" localSheetId="8">#REF!</definedName>
    <definedName name="GPRG11" localSheetId="0">#REF!</definedName>
    <definedName name="GPRG11">#REF!</definedName>
    <definedName name="GPS" localSheetId="4">[8]BANPRO99!#REF!</definedName>
    <definedName name="GPS" localSheetId="7">[8]BANPRO99!#REF!</definedName>
    <definedName name="GPS" localSheetId="8">[8]BANPRO99!#REF!</definedName>
    <definedName name="GPS" localSheetId="0">[8]BANPRO99!#REF!</definedName>
    <definedName name="GPS">[8]BANPRO99!#REF!</definedName>
    <definedName name="GTtoNoProgRamos">'[30]GP Ramos'!$A$1:$N$11204</definedName>
    <definedName name="HABERES">#N/A</definedName>
    <definedName name="HJK" localSheetId="3">[1]!ABR&amp;[1]!MAY&amp;[1]!JUN&amp;[1]!JUL&amp;[1]!AGO&amp;[1]!SEP</definedName>
    <definedName name="HJK" localSheetId="7">[2]!ABR&amp;[2]!MAY&amp;[2]!JUN&amp;[2]!JUL&amp;[2]!AGO&amp;[2]!SEP</definedName>
    <definedName name="HJK" localSheetId="0">[2]!ABR&amp;[2]!MAY&amp;[2]!JUN&amp;[2]!JUL&amp;[2]!AGO&amp;[2]!SEP</definedName>
    <definedName name="HJK">[2]!ABR&amp;[2]!MAY&amp;[2]!JUN&amp;[2]!JUL&amp;[2]!AGO&amp;[2]!SEP</definedName>
    <definedName name="hoja1" localSheetId="3">#REF!</definedName>
    <definedName name="hoja1" localSheetId="4">#REF!</definedName>
    <definedName name="hoja1" localSheetId="7">#REF!</definedName>
    <definedName name="hoja1" localSheetId="8">#REF!</definedName>
    <definedName name="hoja1" localSheetId="0">#REF!</definedName>
    <definedName name="hoja1">#REF!</definedName>
    <definedName name="hoja2" localSheetId="3">#REF!</definedName>
    <definedName name="hoja2" localSheetId="4">#REF!</definedName>
    <definedName name="hoja2" localSheetId="7">#REF!</definedName>
    <definedName name="hoja2" localSheetId="8">#REF!</definedName>
    <definedName name="hoja2" localSheetId="0">#REF!</definedName>
    <definedName name="hoja2">#REF!</definedName>
    <definedName name="hoja3" localSheetId="3">#REF!</definedName>
    <definedName name="hoja3" localSheetId="4">#REF!</definedName>
    <definedName name="hoja3" localSheetId="7">#REF!</definedName>
    <definedName name="hoja3" localSheetId="8">#REF!</definedName>
    <definedName name="hoja3" localSheetId="0">#REF!</definedName>
    <definedName name="hoja3">#REF!</definedName>
    <definedName name="hoja4" localSheetId="3">#REF!+#REF!</definedName>
    <definedName name="hoja4" localSheetId="4">#REF!+#REF!</definedName>
    <definedName name="hoja4" localSheetId="7">#REF!+#REF!</definedName>
    <definedName name="hoja4" localSheetId="8">#REF!+#REF!</definedName>
    <definedName name="hoja4" localSheetId="0">#REF!+#REF!</definedName>
    <definedName name="hoja4">#REF!+#REF!</definedName>
    <definedName name="HT_1" localSheetId="3">#REF!</definedName>
    <definedName name="HT_1" localSheetId="4">#REF!</definedName>
    <definedName name="HT_1" localSheetId="7">#REF!</definedName>
    <definedName name="HT_1" localSheetId="8">#REF!</definedName>
    <definedName name="HT_1" localSheetId="0">#REF!</definedName>
    <definedName name="HT_1">#REF!</definedName>
    <definedName name="I" localSheetId="3">#REF!</definedName>
    <definedName name="I" localSheetId="4">#REF!</definedName>
    <definedName name="I" localSheetId="7">#REF!</definedName>
    <definedName name="I" localSheetId="8">#REF!</definedName>
    <definedName name="I" localSheetId="0">#REF!</definedName>
    <definedName name="I">#REF!</definedName>
    <definedName name="iii" localSheetId="3">#REF!</definedName>
    <definedName name="iii" localSheetId="4">#REF!</definedName>
    <definedName name="iii" localSheetId="7">#REF!</definedName>
    <definedName name="iii" localSheetId="8">#REF!</definedName>
    <definedName name="iii" localSheetId="0">#REF!</definedName>
    <definedName name="iii">#REF!</definedName>
    <definedName name="IMP_APORTA" localSheetId="3">#REF!</definedName>
    <definedName name="IMP_APORTA" localSheetId="4">#REF!</definedName>
    <definedName name="IMP_APORTA" localSheetId="7">#REF!</definedName>
    <definedName name="IMP_APORTA" localSheetId="8">#REF!</definedName>
    <definedName name="IMP_APORTA" localSheetId="0">#REF!</definedName>
    <definedName name="IMP_APORTA">#REF!</definedName>
    <definedName name="IMP_BRUTOT" localSheetId="3">#REF!</definedName>
    <definedName name="IMP_BRUTOT" localSheetId="4">#REF!</definedName>
    <definedName name="IMP_BRUTOT" localSheetId="7">#REF!</definedName>
    <definedName name="IMP_BRUTOT" localSheetId="8">#REF!</definedName>
    <definedName name="IMP_BRUTOT" localSheetId="0">#REF!</definedName>
    <definedName name="IMP_BRUTOT">#REF!</definedName>
    <definedName name="imp_control" localSheetId="3">#REF!</definedName>
    <definedName name="imp_control" localSheetId="4">#REF!</definedName>
    <definedName name="imp_control" localSheetId="7">#REF!</definedName>
    <definedName name="imp_control" localSheetId="8">#REF!</definedName>
    <definedName name="imp_control" localSheetId="0">#REF!</definedName>
    <definedName name="imp_control">#REF!</definedName>
    <definedName name="Imprimir_área_IM" localSheetId="3">#REF!</definedName>
    <definedName name="Imprimir_área_IM" localSheetId="4">#REF!</definedName>
    <definedName name="Imprimir_área_IM" localSheetId="7">#REF!</definedName>
    <definedName name="Imprimir_área_IM" localSheetId="8">#REF!</definedName>
    <definedName name="Imprimir_área_IM" localSheetId="0">#REF!</definedName>
    <definedName name="Imprimir_área_IM">#REF!</definedName>
    <definedName name="IMSS96" localSheetId="3">#REF!</definedName>
    <definedName name="IMSS96" localSheetId="4">#REF!</definedName>
    <definedName name="IMSS96" localSheetId="7">#REF!</definedName>
    <definedName name="IMSS96" localSheetId="8">#REF!</definedName>
    <definedName name="IMSS96" localSheetId="0">#REF!</definedName>
    <definedName name="IMSS96">#REF!</definedName>
    <definedName name="IMSSE">'[17] '!$Z$99:$AE$143</definedName>
    <definedName name="IMSSM">'[17] '!$Z$51:$AE$95</definedName>
    <definedName name="IMSSO">'[17] '!$Z$3:$AE$47</definedName>
    <definedName name="ISSSTE96" localSheetId="3">#REF!</definedName>
    <definedName name="ISSSTE96" localSheetId="4">#REF!</definedName>
    <definedName name="ISSSTE96" localSheetId="7">#REF!</definedName>
    <definedName name="ISSSTE96" localSheetId="8">#REF!</definedName>
    <definedName name="ISSSTE96" localSheetId="0">#REF!</definedName>
    <definedName name="ISSSTE96">#REF!</definedName>
    <definedName name="ISSSTEE">'[17] '!$T$99:$Y$143</definedName>
    <definedName name="ISSSTEM">'[17] '!$T$51:$Y$95</definedName>
    <definedName name="ISSSTEO">'[17] '!$T$3:$Y$47</definedName>
    <definedName name="IV" localSheetId="3">[8]BANPRO99!#REF!</definedName>
    <definedName name="IV" localSheetId="4">[8]BANPRO99!#REF!</definedName>
    <definedName name="IV" localSheetId="7">[8]BANPRO99!#REF!</definedName>
    <definedName name="IV" localSheetId="8">[8]BANPRO99!#REF!</definedName>
    <definedName name="IV" localSheetId="0">[8]BANPRO99!#REF!</definedName>
    <definedName name="IV">[8]BANPRO99!#REF!</definedName>
    <definedName name="jjj" localSheetId="3">#REF!</definedName>
    <definedName name="jjj" localSheetId="4">#REF!</definedName>
    <definedName name="jjj" localSheetId="7">#REF!</definedName>
    <definedName name="jjj" localSheetId="8">#REF!</definedName>
    <definedName name="jjj" localSheetId="0">#REF!</definedName>
    <definedName name="jjj">#REF!</definedName>
    <definedName name="JUL">"; JULIO.- "&amp;TEXT([10]edofza07!$C$24,"#,##0")</definedName>
    <definedName name="JULIO" localSheetId="3">[1]!FEB&amp;[1]!MAR&amp;[1]!ABR&amp;[1]!MAY&amp;[1]!JUN&amp;[1]!JUL</definedName>
    <definedName name="JULIO" localSheetId="7">[2]!FEB&amp;[2]!MAR&amp;[2]!ABR&amp;[2]!MAY&amp;[2]!JUN&amp;[2]!JUL</definedName>
    <definedName name="JULIO" localSheetId="0">[2]!FEB&amp;[2]!MAR&amp;[2]!ABR&amp;[2]!MAY&amp;[2]!JUN&amp;[2]!JUL</definedName>
    <definedName name="JULIO">[2]!FEB&amp;[2]!MAR&amp;[2]!ABR&amp;[2]!MAY&amp;[2]!JUN&amp;[2]!JUL</definedName>
    <definedName name="JUN">"; JUNIO.- "&amp;TEXT([10]edofza06!$C$24,"#,##0")</definedName>
    <definedName name="kkk" localSheetId="3">#REF!</definedName>
    <definedName name="kkk" localSheetId="4">#REF!</definedName>
    <definedName name="kkk" localSheetId="7">#REF!</definedName>
    <definedName name="kkk" localSheetId="8">#REF!</definedName>
    <definedName name="kkk" localSheetId="0">#REF!</definedName>
    <definedName name="kkk">#REF!</definedName>
    <definedName name="lfc" localSheetId="3">+TEXT(IF(AND(OR(DAY([1]!FECHA)&gt;=1,DAY([1]!FECHA)&lt;=10),MONTH([1]!FECHA)=1),YEAR([1]!FECHA)-1,YEAR([1]!FECHA)),"0")</definedName>
    <definedName name="lfc" localSheetId="7">+TEXT(IF(AND(OR(DAY([2]!FECHA)&gt;=1,DAY([2]!FECHA)&lt;=10),MONTH([2]!FECHA)=1),YEAR([2]!FECHA)-1,YEAR([2]!FECHA)),"0")</definedName>
    <definedName name="lfc" localSheetId="0">+TEXT(IF(AND(OR(DAY([2]!FECHA)&gt;=1,DAY([2]!FECHA)&lt;=10),MONTH([2]!FECHA)=1),YEAR([2]!FECHA)-1,YEAR([2]!FECHA)),"0")</definedName>
    <definedName name="lfc">+TEXT(IF(AND(OR(DAY([2]!FECHA)&gt;=1,DAY([2]!FECHA)&lt;=10),MONTH([2]!FECHA)=1),YEAR([2]!FECHA)-1,YEAR([2]!FECHA)),"0")</definedName>
    <definedName name="LFCE">'[17] '!$N$99:$S$143</definedName>
    <definedName name="LFCM">'[17] '!$N$51:$S$95</definedName>
    <definedName name="LFCO">'[17] '!$N$3:$S$47</definedName>
    <definedName name="lll" localSheetId="3">[1]!OCT&amp;[1]!NOV&amp;[1]!DIC</definedName>
    <definedName name="lll" localSheetId="7">[2]!OCT&amp;[2]!NOV&amp;[2]!DIC</definedName>
    <definedName name="lll" localSheetId="0">[2]!OCT&amp;[2]!NOV&amp;[2]!DIC</definedName>
    <definedName name="lll">[2]!OCT&amp;[2]!NOV&amp;[2]!DIC</definedName>
    <definedName name="LOTE96" localSheetId="3">#REF!</definedName>
    <definedName name="LOTE96" localSheetId="4">#REF!</definedName>
    <definedName name="LOTE96" localSheetId="7">#REF!</definedName>
    <definedName name="LOTE96" localSheetId="8">#REF!</definedName>
    <definedName name="LOTE96" localSheetId="0">#REF!</definedName>
    <definedName name="LOTE96">#REF!</definedName>
    <definedName name="LUCY">#N/A</definedName>
    <definedName name="LYFC96" localSheetId="3">#REF!</definedName>
    <definedName name="LYFC96" localSheetId="4">#REF!</definedName>
    <definedName name="LYFC96" localSheetId="7">#REF!</definedName>
    <definedName name="LYFC96" localSheetId="8">#REF!</definedName>
    <definedName name="LYFC96" localSheetId="0">#REF!</definedName>
    <definedName name="LYFC96">#REF!</definedName>
    <definedName name="m" localSheetId="3">[1]!MAR&amp;[1]!ABR&amp;[1]!MAY&amp;[1]!JUN&amp;[1]!JUL&amp;[1]!AGO</definedName>
    <definedName name="m" localSheetId="7">[2]!MAR&amp;[2]!ABR&amp;[2]!MAY&amp;[2]!JUN&amp;[2]!JUL&amp;[2]!AGO</definedName>
    <definedName name="m" localSheetId="0">[2]!MAR&amp;[2]!ABR&amp;[2]!MAY&amp;[2]!JUN&amp;[2]!JUL&amp;[2]!AGO</definedName>
    <definedName name="m">[2]!MAR&amp;[2]!ABR&amp;[2]!MAY&amp;[2]!JUN&amp;[2]!JUL&amp;[2]!AGO</definedName>
    <definedName name="mamá">'[6]Premisas IMSS'!$M$14</definedName>
    <definedName name="maña">'[6]Premisas IMSS'!$M$13</definedName>
    <definedName name="MAR">"; MARZO.- "&amp;TEXT([10]edofza03!$C$24,"#,##0")</definedName>
    <definedName name="MARI">#N/A</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7">#REF!</definedName>
    <definedName name="Mesppto">#REF!</definedName>
    <definedName name="METAS" localSheetId="4">[8]BANPRO99!#REF!</definedName>
    <definedName name="METAS" localSheetId="7">[8]BANPRO99!#REF!</definedName>
    <definedName name="METAS" localSheetId="8">[8]BANPRO99!#REF!</definedName>
    <definedName name="METAS" localSheetId="0">[8]BANPRO99!#REF!</definedName>
    <definedName name="METAS">[8]BANPRO99!#REF!</definedName>
    <definedName name="Modif00" localSheetId="3">#REF!</definedName>
    <definedName name="Modif00" localSheetId="4">#REF!</definedName>
    <definedName name="Modif00" localSheetId="7">#REF!</definedName>
    <definedName name="Modif00" localSheetId="8">#REF!</definedName>
    <definedName name="Modif00" localSheetId="0">#REF!</definedName>
    <definedName name="Modif00">#REF!</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'[6]Premisas IMSS'!$M$15</definedName>
    <definedName name="mun" localSheetId="3">[1]!ABR&amp;[1]!MAY&amp;[1]!JUN&amp;[1]!JUL&amp;[1]!AGO&amp;[1]!SEP</definedName>
    <definedName name="mun" localSheetId="7">[2]!ABR&amp;[2]!MAY&amp;[2]!JUN&amp;[2]!JUL&amp;[2]!AGO&amp;[2]!SEP</definedName>
    <definedName name="mun" localSheetId="0">[2]!ABR&amp;[2]!MAY&amp;[2]!JUN&amp;[2]!JUL&amp;[2]!AGO&amp;[2]!SEP</definedName>
    <definedName name="mun">[2]!ABR&amp;[2]!MAY&amp;[2]!JUN&amp;[2]!JUL&amp;[2]!AGO&amp;[2]!SEP</definedName>
    <definedName name="NINGUNO" localSheetId="3">[1]!SEP&amp;[1]!OCT&amp;[1]!NOV&amp;[1]!DIC</definedName>
    <definedName name="NINGUNO" localSheetId="7">[2]!SEP&amp;[2]!OCT&amp;[2]!NOV&amp;[2]!DIC</definedName>
    <definedName name="NINGUNO" localSheetId="0">[2]!SEP&amp;[2]!OCT&amp;[2]!NOV&amp;[2]!DIC</definedName>
    <definedName name="NINGUNO">[2]!SEP&amp;[2]!OCT&amp;[2]!NOV&amp;[2]!DIC</definedName>
    <definedName name="NIV">#N/A</definedName>
    <definedName name="NOV">"; NOVIEMBRE.- "&amp;TEXT([10]edofza11!$C$45,"#,##0")</definedName>
    <definedName name="nuevo" localSheetId="2" hidden="1">#REF!</definedName>
    <definedName name="nuevo" localSheetId="3" hidden="1">#REF!</definedName>
    <definedName name="nuevo" localSheetId="4" hidden="1">#REF!</definedName>
    <definedName name="nuevo" localSheetId="7" hidden="1">#REF!</definedName>
    <definedName name="nuevo" localSheetId="8" hidden="1">#REF!</definedName>
    <definedName name="nuevo" localSheetId="0" hidden="1">#REF!</definedName>
    <definedName name="nuevo" hidden="1">#REF!</definedName>
    <definedName name="ñ" localSheetId="3">+TEXT(IF(AND(OR(DAY([1]!FECHA)&gt;=1,DAY([1]!FECHA)&lt;=10),MONTH([1]!FECHA)=1),YEAR([1]!FECHA)-1,YEAR([1]!FECHA)),"0")</definedName>
    <definedName name="ñ" localSheetId="7">+TEXT(IF(AND(OR(DAY([2]!FECHA)&gt;=1,DAY([2]!FECHA)&lt;=10),MONTH([2]!FECHA)=1),YEAR([2]!FECHA)-1,YEAR([2]!FECHA)),"0")</definedName>
    <definedName name="ñ" localSheetId="0">+TEXT(IF(AND(OR(DAY([2]!FECHA)&gt;=1,DAY([2]!FECHA)&lt;=10),MONTH([2]!FECHA)=1),YEAR([2]!FECHA)-1,YEAR([2]!FECHA)),"0")</definedName>
    <definedName name="ñ">+TEXT(IF(AND(OR(DAY([2]!FECHA)&gt;=1,DAY([2]!FECHA)&lt;=10),MONTH([2]!FECHA)=1),YEAR([2]!FECHA)-1,YEAR([2]!FECHA)),"0")</definedName>
    <definedName name="ÑÑÑ" localSheetId="3">[1]!AGO&amp;[1]!SEP&amp;[1]!OCT&amp;[1]!NOV&amp;[1]!DIC</definedName>
    <definedName name="ÑÑÑ" localSheetId="7">[2]!AGO&amp;[2]!SEP&amp;[2]!OCT&amp;[2]!NOV&amp;[2]!DIC</definedName>
    <definedName name="ÑÑÑ" localSheetId="0">[2]!AGO&amp;[2]!SEP&amp;[2]!OCT&amp;[2]!NOV&amp;[2]!DIC</definedName>
    <definedName name="ÑÑÑ">[2]!AGO&amp;[2]!SEP&amp;[2]!OCT&amp;[2]!NOV&amp;[2]!DIC</definedName>
    <definedName name="OBRA_DEF">#N/A</definedName>
    <definedName name="OCT">"; OCTUBRE.- "&amp;TEXT([10]edofza10!$C$24,"#,##0")</definedName>
    <definedName name="oic">[31]oics!$C$2:$D$21</definedName>
    <definedName name="oooo" localSheetId="3">#REF!</definedName>
    <definedName name="oooo" localSheetId="4">#REF!</definedName>
    <definedName name="oooo" localSheetId="7">#REF!</definedName>
    <definedName name="oooo" localSheetId="8">#REF!</definedName>
    <definedName name="oooo" localSheetId="0">#REF!</definedName>
    <definedName name="oooo">#REF!</definedName>
    <definedName name="p" localSheetId="3">[32]SPC!#REF!</definedName>
    <definedName name="p" localSheetId="4">[32]SPC!#REF!</definedName>
    <definedName name="p" localSheetId="7">[32]SPC!#REF!</definedName>
    <definedName name="p" localSheetId="8">[32]SPC!#REF!</definedName>
    <definedName name="p" localSheetId="0">[32]SPC!#REF!</definedName>
    <definedName name="p">[32]SPC!#REF!</definedName>
    <definedName name="PAD" localSheetId="3">[8]BANPRO99!#REF!</definedName>
    <definedName name="PAD" localSheetId="4">[8]BANPRO99!#REF!</definedName>
    <definedName name="PAD" localSheetId="7">[8]BANPRO99!#REF!</definedName>
    <definedName name="PAD" localSheetId="8">[8]BANPRO99!#REF!</definedName>
    <definedName name="PAD" localSheetId="0">[8]BANPRO99!#REF!</definedName>
    <definedName name="PAD">[8]BANPRO99!#REF!</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'[6]Premisas IMSS'!$M$15</definedName>
    <definedName name="PARTE" localSheetId="3">#REF!</definedName>
    <definedName name="PARTE" localSheetId="4">#REF!</definedName>
    <definedName name="PARTE" localSheetId="7">#REF!</definedName>
    <definedName name="PARTE" localSheetId="8">#REF!</definedName>
    <definedName name="PARTE" localSheetId="0">#REF!</definedName>
    <definedName name="PARTE">#REF!</definedName>
    <definedName name="PCONS" localSheetId="3">[8]BANPRO99!#REF!</definedName>
    <definedName name="PCONS" localSheetId="4">[8]BANPRO99!#REF!</definedName>
    <definedName name="PCONS" localSheetId="7">[8]BANPRO99!#REF!</definedName>
    <definedName name="PCONS" localSheetId="8">[8]BANPRO99!#REF!</definedName>
    <definedName name="PCONS" localSheetId="0">[8]BANPRO99!#REF!</definedName>
    <definedName name="PCONS">[8]BANPRO99!#REF!</definedName>
    <definedName name="pec" localSheetId="3">#REF!</definedName>
    <definedName name="pec" localSheetId="4">#REF!</definedName>
    <definedName name="pec" localSheetId="7">#REF!</definedName>
    <definedName name="pec" localSheetId="8">#REF!</definedName>
    <definedName name="pec" localSheetId="0">#REF!</definedName>
    <definedName name="pec">#REF!</definedName>
    <definedName name="pef" localSheetId="3">#REF!</definedName>
    <definedName name="pef" localSheetId="4">#REF!</definedName>
    <definedName name="pef" localSheetId="7">#REF!</definedName>
    <definedName name="pef" localSheetId="8">#REF!</definedName>
    <definedName name="pef" localSheetId="0">#REF!</definedName>
    <definedName name="pef">#REF!</definedName>
    <definedName name="PEMEXE">'[17] '!$B$99:$G$143</definedName>
    <definedName name="PEMEXM">'[17] '!$B$51:$G$95</definedName>
    <definedName name="PEMEXO">'[17] '!$B$3:$G$47</definedName>
    <definedName name="PER_EST1">#N/A</definedName>
    <definedName name="PER_EST2">#N/A</definedName>
    <definedName name="PER_REAL1">#N/A</definedName>
    <definedName name="PER_REAL2">#N/A</definedName>
    <definedName name="PEyM" localSheetId="3">[8]BANPRO99!#REF!</definedName>
    <definedName name="PEyM" localSheetId="4">[8]BANPRO99!#REF!</definedName>
    <definedName name="PEyM" localSheetId="7">[8]BANPRO99!#REF!</definedName>
    <definedName name="PEyM" localSheetId="8">[8]BANPRO99!#REF!</definedName>
    <definedName name="PEyM" localSheetId="0">[8]BANPRO99!#REF!</definedName>
    <definedName name="PEyM">[8]BANPRO99!#REF!</definedName>
    <definedName name="PGPS" localSheetId="3">[8]BANPRO99!#REF!</definedName>
    <definedName name="PGPS" localSheetId="4">[8]BANPRO99!#REF!</definedName>
    <definedName name="PGPS" localSheetId="7">[8]BANPRO99!#REF!</definedName>
    <definedName name="PGPS" localSheetId="8">[8]BANPRO99!#REF!</definedName>
    <definedName name="PGPS" localSheetId="0">[8]BANPRO99!#REF!</definedName>
    <definedName name="PGPS">[8]BANPRO99!#REF!</definedName>
    <definedName name="PIBR" localSheetId="3">#REF!</definedName>
    <definedName name="PIBR" localSheetId="4">#REF!</definedName>
    <definedName name="PIBR" localSheetId="7">#REF!</definedName>
    <definedName name="PIBR" localSheetId="8">#REF!</definedName>
    <definedName name="PIBR" localSheetId="0">#REF!</definedName>
    <definedName name="PIBR">#REF!</definedName>
    <definedName name="PIV" localSheetId="3">[8]BANPRO99!#REF!</definedName>
    <definedName name="PIV" localSheetId="4">[8]BANPRO99!#REF!</definedName>
    <definedName name="PIV" localSheetId="7">[8]BANPRO99!#REF!</definedName>
    <definedName name="PIV" localSheetId="8">[8]BANPRO99!#REF!</definedName>
    <definedName name="PIV" localSheetId="0">[8]BANPRO99!#REF!</definedName>
    <definedName name="PIV">[8]BANPRO99!#REF!</definedName>
    <definedName name="PLAZAS">#N/A</definedName>
    <definedName name="PLAZAS2">#N/A</definedName>
    <definedName name="POA" localSheetId="3">[1]!OCT&amp;[1]!NOV&amp;[1]!DIC</definedName>
    <definedName name="POA" localSheetId="7">[2]!OCT&amp;[2]!NOV&amp;[2]!DIC</definedName>
    <definedName name="POA" localSheetId="0">[2]!OCT&amp;[2]!NOV&amp;[2]!DIC</definedName>
    <definedName name="POA">[2]!OCT&amp;[2]!NOV&amp;[2]!DIC</definedName>
    <definedName name="POADO7" localSheetId="3">[1]!JUL&amp;[1]!AGO&amp;[1]!SEP&amp;[1]!OCT&amp;[1]!NOV</definedName>
    <definedName name="POADO7" localSheetId="7">[2]!JUL&amp;[2]!AGO&amp;[2]!SEP&amp;[2]!OCT&amp;[2]!NOV</definedName>
    <definedName name="POADO7" localSheetId="0">[2]!JUL&amp;[2]!AGO&amp;[2]!SEP&amp;[2]!OCT&amp;[2]!NOV</definedName>
    <definedName name="POADO7">[2]!JUL&amp;[2]!AGO&amp;[2]!SEP&amp;[2]!OCT&amp;[2]!NOV</definedName>
    <definedName name="porcentaje" localSheetId="3">'[18]BASE DEFINITIVA 2002'!#REF!</definedName>
    <definedName name="porcentaje" localSheetId="4">'[18]BASE DEFINITIVA 2002'!#REF!</definedName>
    <definedName name="porcentaje" localSheetId="7">'[18]BASE DEFINITIVA 2002'!#REF!</definedName>
    <definedName name="porcentaje" localSheetId="8">'[18]BASE DEFINITIVA 2002'!#REF!</definedName>
    <definedName name="porcentaje" localSheetId="0">'[18]BASE DEFINITIVA 2002'!#REF!</definedName>
    <definedName name="porcentaje">'[18]BASE DEFINITIVA 2002'!#REF!</definedName>
    <definedName name="PP">[31]pps!$I$10:$J$1730</definedName>
    <definedName name="pppp" localSheetId="3">#REF!</definedName>
    <definedName name="pppp" localSheetId="4">#REF!</definedName>
    <definedName name="pppp" localSheetId="7">#REF!</definedName>
    <definedName name="pppp" localSheetId="8">#REF!</definedName>
    <definedName name="pppp" localSheetId="0">#REF!</definedName>
    <definedName name="pppp">#REF!</definedName>
    <definedName name="PRCV" localSheetId="3">[8]BANPRO99!#REF!</definedName>
    <definedName name="PRCV" localSheetId="4">[8]BANPRO99!#REF!</definedName>
    <definedName name="PRCV" localSheetId="7">[8]BANPRO99!#REF!</definedName>
    <definedName name="PRCV" localSheetId="8">[8]BANPRO99!#REF!</definedName>
    <definedName name="PRCV" localSheetId="0">[8]BANPRO99!#REF!</definedName>
    <definedName name="PRCV">[8]BANPRO99!#REF!</definedName>
    <definedName name="PRESUPUESTO_1997" localSheetId="3">#REF!</definedName>
    <definedName name="PRESUPUESTO_1997" localSheetId="4">#REF!</definedName>
    <definedName name="PRESUPUESTO_1997" localSheetId="7">#REF!</definedName>
    <definedName name="PRESUPUESTO_1997" localSheetId="8">#REF!</definedName>
    <definedName name="PRESUPUESTO_1997" localSheetId="0">#REF!</definedName>
    <definedName name="PRESUPUESTO_1997">#REF!</definedName>
    <definedName name="PRIMAPS">#N/A</definedName>
    <definedName name="Print_Area_MI" localSheetId="3">[14]FP1996!#REF!</definedName>
    <definedName name="Print_Area_MI" localSheetId="4">[14]FP1996!#REF!</definedName>
    <definedName name="Print_Area_MI" localSheetId="7">[14]FP1996!#REF!</definedName>
    <definedName name="Print_Area_MI" localSheetId="8">[14]FP1996!#REF!</definedName>
    <definedName name="Print_Area_MI" localSheetId="0">[14]FP1996!#REF!</definedName>
    <definedName name="Print_Area_MI">[14]FP1996!#REF!</definedName>
    <definedName name="prior">'[33]sal 2'!$A$26:$AD$548</definedName>
    <definedName name="Prioritarios" localSheetId="3">#REF!</definedName>
    <definedName name="Prioritarios" localSheetId="4">#REF!</definedName>
    <definedName name="Prioritarios" localSheetId="7">#REF!</definedName>
    <definedName name="Prioritarios" localSheetId="8">#REF!</definedName>
    <definedName name="Prioritarios" localSheetId="0">#REF!</definedName>
    <definedName name="Prioritarios">#REF!</definedName>
    <definedName name="programas" localSheetId="3">#REF!</definedName>
    <definedName name="programas" localSheetId="4">#REF!</definedName>
    <definedName name="programas" localSheetId="7">#REF!</definedName>
    <definedName name="programas" localSheetId="8">#REF!</definedName>
    <definedName name="programas" localSheetId="0">#REF!</definedName>
    <definedName name="programas">#REF!</definedName>
    <definedName name="PROY1">#N/A</definedName>
    <definedName name="PROY2" localSheetId="3">+IF([1]!MES=7,[1]!_________AGO1,IF([1]!MES=8,[1]!_________SEP1,IF([1]!MES=9,[1]!_________OCT1,IF([1]!MES=10,[1]!_________NOV1,IF([1]!MES=11,[1]!DIC)))))</definedName>
    <definedName name="PROY2" localSheetId="7">+IF([2]!MES=7,[2]!_________AGO1,IF([2]!MES=8,[2]!_________SEP1,IF([2]!MES=9,[2]!_________OCT1,IF([2]!MES=10,[2]!_________NOV1,IF([2]!MES=11,[2]!DIC)))))</definedName>
    <definedName name="PROY2" localSheetId="0">+IF([2]!MES=7,[2]!_________AGO1,IF([2]!MES=8,[2]!_________SEP1,IF([2]!MES=9,[2]!_________OCT1,IF([2]!MES=10,[2]!_________NOV1,IF([2]!MES=11,[2]!DIC)))))</definedName>
    <definedName name="PROY2">+IF([2]!MES=7,[2]!_________AGO1,IF([2]!MES=8,[2]!_________SEP1,IF([2]!MES=9,[2]!_________OCT1,IF([2]!MES=10,[2]!_________NOV1,IF([2]!MES=11,[2]!DIC)))))</definedName>
    <definedName name="PROY3" localSheetId="3">+IF([1]!MES=1,[1]!_________AGO1,IF([1]!MES=2,[1]!_________SEP1,IF([1]!MES=3,[1]!_________OCT1,IF([1]!MES=4,[1]!_________OCT1,IF([1]!MES=5,[1]!_________NOV1,IF([1]!MES=6,[1]!DIC))))))</definedName>
    <definedName name="PROY3" localSheetId="7">+IF([2]!MES=1,[2]!_________AGO1,IF([2]!MES=2,[2]!_________SEP1,IF([2]!MES=3,[2]!_________OCT1,IF([2]!MES=4,[2]!_________OCT1,IF([2]!MES=5,[2]!_________NOV1,IF([2]!MES=6,[2]!DIC))))))</definedName>
    <definedName name="PROY3" localSheetId="0">+IF([2]!MES=1,[2]!_________AGO1,IF([2]!MES=2,[2]!_________SEP1,IF([2]!MES=3,[2]!_________OCT1,IF([2]!MES=4,[2]!_________OCT1,IF([2]!MES=5,[2]!_________NOV1,IF([2]!MES=6,[2]!DIC))))))</definedName>
    <definedName name="PROY3">+IF([2]!MES=1,[2]!_________AGO1,IF([2]!MES=2,[2]!_________SEP1,IF([2]!MES=3,[2]!_________OCT1,IF([2]!MES=4,[2]!_________OCT1,IF([2]!MES=5,[2]!_________NOV1,IF([2]!MES=6,[2]!DIC))))))</definedName>
    <definedName name="PRT" localSheetId="3">[8]BANPRO99!#REF!</definedName>
    <definedName name="PRT" localSheetId="4">[8]BANPRO99!#REF!</definedName>
    <definedName name="PRT" localSheetId="7">[8]BANPRO99!#REF!</definedName>
    <definedName name="PRT" localSheetId="8">[8]BANPRO99!#REF!</definedName>
    <definedName name="PRT" localSheetId="0">[8]BANPRO99!#REF!</definedName>
    <definedName name="PRT">[8]BANPRO99!#REF!</definedName>
    <definedName name="PSF" localSheetId="3">[8]BANPRO99!#REF!</definedName>
    <definedName name="PSF" localSheetId="4">[8]BANPRO99!#REF!</definedName>
    <definedName name="PSF" localSheetId="7">[8]BANPRO99!#REF!</definedName>
    <definedName name="PSF" localSheetId="8">[8]BANPRO99!#REF!</definedName>
    <definedName name="PSF" localSheetId="0">[8]BANPRO99!#REF!</definedName>
    <definedName name="PSF">[8]BANPRO99!#REF!</definedName>
    <definedName name="pta" localSheetId="3">#REF!</definedName>
    <definedName name="pta" localSheetId="4">#REF!</definedName>
    <definedName name="pta" localSheetId="7">#REF!</definedName>
    <definedName name="pta" localSheetId="8">#REF!</definedName>
    <definedName name="pta" localSheetId="0">#REF!</definedName>
    <definedName name="pta">#REF!</definedName>
    <definedName name="ptb" localSheetId="3">#REF!</definedName>
    <definedName name="ptb" localSheetId="4">#REF!</definedName>
    <definedName name="ptb" localSheetId="7">#REF!</definedName>
    <definedName name="ptb" localSheetId="8">#REF!</definedName>
    <definedName name="ptb" localSheetId="0">#REF!</definedName>
    <definedName name="ptb">#REF!</definedName>
    <definedName name="ptc" localSheetId="3">#REF!</definedName>
    <definedName name="ptc" localSheetId="4">#REF!</definedName>
    <definedName name="ptc" localSheetId="7">#REF!</definedName>
    <definedName name="ptc" localSheetId="8">#REF!</definedName>
    <definedName name="ptc" localSheetId="0">#REF!</definedName>
    <definedName name="ptc">#REF!</definedName>
    <definedName name="ptd" localSheetId="3">#REF!</definedName>
    <definedName name="ptd" localSheetId="4">#REF!</definedName>
    <definedName name="ptd" localSheetId="7">#REF!</definedName>
    <definedName name="ptd" localSheetId="8">#REF!</definedName>
    <definedName name="ptd" localSheetId="0">#REF!</definedName>
    <definedName name="ptd">#REF!</definedName>
    <definedName name="pte" localSheetId="3">#REF!</definedName>
    <definedName name="pte" localSheetId="4">#REF!</definedName>
    <definedName name="pte" localSheetId="7">#REF!</definedName>
    <definedName name="pte" localSheetId="8">#REF!</definedName>
    <definedName name="pte" localSheetId="0">#REF!</definedName>
    <definedName name="pte">#REF!</definedName>
    <definedName name="QQQ" localSheetId="3">#REF!</definedName>
    <definedName name="QQQ" localSheetId="4">#REF!</definedName>
    <definedName name="QQQ" localSheetId="7">#REF!</definedName>
    <definedName name="QQQ" localSheetId="8">#REF!</definedName>
    <definedName name="QQQ" localSheetId="0">#REF!</definedName>
    <definedName name="QQQ">#REF!</definedName>
    <definedName name="qww" localSheetId="3">[1]!FEB&amp;[1]!MAR&amp;[1]!ABR&amp;[1]!MAY&amp;[1]!JUN&amp;[1]!JUL</definedName>
    <definedName name="qww" localSheetId="7">[2]!FEB&amp;[2]!MAR&amp;[2]!ABR&amp;[2]!MAY&amp;[2]!JUN&amp;[2]!JUL</definedName>
    <definedName name="qww" localSheetId="0">[2]!FEB&amp;[2]!MAR&amp;[2]!ABR&amp;[2]!MAY&amp;[2]!JUN&amp;[2]!JUL</definedName>
    <definedName name="qww">[2]!FEB&amp;[2]!MAR&amp;[2]!ABR&amp;[2]!MAY&amp;[2]!JUN&amp;[2]!JUL</definedName>
    <definedName name="R_Bife">'[34]ADEC II'!$A$1:$A$1016</definedName>
    <definedName name="ra">'[35]cat ramos'!$A$10:$B$52</definedName>
    <definedName name="ramo" localSheetId="3">#REF!</definedName>
    <definedName name="ramo" localSheetId="4">#REF!</definedName>
    <definedName name="ramo" localSheetId="7">#REF!</definedName>
    <definedName name="ramo" localSheetId="8">#REF!</definedName>
    <definedName name="ramo" localSheetId="0">#REF!</definedName>
    <definedName name="ramo">#REF!</definedName>
    <definedName name="Ramo_Rubro" localSheetId="3">#REF!</definedName>
    <definedName name="Ramo_Rubro" localSheetId="4">#REF!</definedName>
    <definedName name="Ramo_Rubro" localSheetId="7">#REF!</definedName>
    <definedName name="Ramo_Rubro" localSheetId="8">#REF!</definedName>
    <definedName name="Ramo_Rubro" localSheetId="0">#REF!</definedName>
    <definedName name="Ramo_Rubro">#REF!</definedName>
    <definedName name="ramoscierredos2003" localSheetId="3">#REF!</definedName>
    <definedName name="ramoscierredos2003" localSheetId="4">#REF!</definedName>
    <definedName name="ramoscierredos2003" localSheetId="7">#REF!</definedName>
    <definedName name="ramoscierredos2003" localSheetId="8">#REF!</definedName>
    <definedName name="ramoscierredos2003" localSheetId="0">#REF!</definedName>
    <definedName name="ramoscierredos2003">#REF!</definedName>
    <definedName name="ramoscierreuno2003" localSheetId="3">#REF!</definedName>
    <definedName name="ramoscierreuno2003" localSheetId="4">#REF!</definedName>
    <definedName name="ramoscierreuno2003" localSheetId="7">#REF!</definedName>
    <definedName name="ramoscierreuno2003" localSheetId="8">#REF!</definedName>
    <definedName name="ramoscierreuno2003" localSheetId="0">#REF!</definedName>
    <definedName name="ramoscierreuno2003">#REF!</definedName>
    <definedName name="ramosdos2002" localSheetId="3">#REF!</definedName>
    <definedName name="ramosdos2002" localSheetId="4">#REF!</definedName>
    <definedName name="ramosdos2002" localSheetId="7">#REF!</definedName>
    <definedName name="ramosdos2002" localSheetId="8">#REF!</definedName>
    <definedName name="ramosdos2002" localSheetId="0">#REF!</definedName>
    <definedName name="ramosdos2002">#REF!</definedName>
    <definedName name="ramosuno2002" localSheetId="3">#REF!</definedName>
    <definedName name="ramosuno2002" localSheetId="4">#REF!</definedName>
    <definedName name="ramosuno2002" localSheetId="7">#REF!</definedName>
    <definedName name="ramosuno2002" localSheetId="8">#REF!</definedName>
    <definedName name="ramosuno2002" localSheetId="0">#REF!</definedName>
    <definedName name="ramosuno2002">#REF!</definedName>
    <definedName name="RANGO">#N/A</definedName>
    <definedName name="RANGO2">#N/A</definedName>
    <definedName name="RCV" localSheetId="4">[8]BANPRO99!#REF!</definedName>
    <definedName name="RCV" localSheetId="7">[8]BANPRO99!#REF!</definedName>
    <definedName name="RCV" localSheetId="8">[8]BANPRO99!#REF!</definedName>
    <definedName name="RCV" localSheetId="0">[8]BANPRO99!#REF!</definedName>
    <definedName name="RCV">[8]BANPRO99!#REF!</definedName>
    <definedName name="reducciones" localSheetId="3">#REF!</definedName>
    <definedName name="reducciones" localSheetId="4">#REF!</definedName>
    <definedName name="reducciones" localSheetId="7">#REF!</definedName>
    <definedName name="reducciones" localSheetId="8">#REF!</definedName>
    <definedName name="reducciones" localSheetId="0">#REF!</definedName>
    <definedName name="reducciones">#REF!</definedName>
    <definedName name="REG">#N/A</definedName>
    <definedName name="res" localSheetId="3">#REF!</definedName>
    <definedName name="res" localSheetId="4">#REF!</definedName>
    <definedName name="res" localSheetId="7">#REF!</definedName>
    <definedName name="res" localSheetId="8">#REF!</definedName>
    <definedName name="res" localSheetId="0">#REF!</definedName>
    <definedName name="res">#REF!</definedName>
    <definedName name="RF" localSheetId="3">[8]BANPRO99!#REF!</definedName>
    <definedName name="RF" localSheetId="4">[8]BANPRO99!#REF!</definedName>
    <definedName name="RF" localSheetId="7">[8]BANPRO99!#REF!</definedName>
    <definedName name="RF" localSheetId="8">[8]BANPRO99!#REF!</definedName>
    <definedName name="RF" localSheetId="0">[8]BANPRO99!#REF!</definedName>
    <definedName name="RF">[8]BANPRO99!#REF!</definedName>
    <definedName name="RP" localSheetId="4">[8]BANPRO99!#REF!</definedName>
    <definedName name="RP" localSheetId="7">[8]BANPRO99!#REF!</definedName>
    <definedName name="RP" localSheetId="8">[8]BANPRO99!#REF!</definedName>
    <definedName name="RP" localSheetId="0">[8]BANPRO99!#REF!</definedName>
    <definedName name="RP">[8]BANPRO99!#REF!</definedName>
    <definedName name="RT" localSheetId="4">[8]BANPRO99!#REF!</definedName>
    <definedName name="RT" localSheetId="7">[8]BANPRO99!#REF!</definedName>
    <definedName name="RT" localSheetId="8">[8]BANPRO99!#REF!</definedName>
    <definedName name="RT" localSheetId="0">[8]BANPRO99!#REF!</definedName>
    <definedName name="RT">[8]BANPRO99!#REF!</definedName>
    <definedName name="s" localSheetId="3">[1]!SEP&amp;[1]!OCT&amp;[1]!NOV&amp;[1]!DIC</definedName>
    <definedName name="s" localSheetId="7">[2]!SEP&amp;[2]!OCT&amp;[2]!NOV&amp;[2]!DIC</definedName>
    <definedName name="s" localSheetId="0">[2]!SEP&amp;[2]!OCT&amp;[2]!NOV&amp;[2]!DIC</definedName>
    <definedName name="s">[2]!SEP&amp;[2]!OCT&amp;[2]!NOV&amp;[2]!DIC</definedName>
    <definedName name="sa" localSheetId="3">#REF!</definedName>
    <definedName name="sa" localSheetId="4">#REF!</definedName>
    <definedName name="sa" localSheetId="7">#REF!</definedName>
    <definedName name="sa" localSheetId="8">#REF!</definedName>
    <definedName name="sa" localSheetId="0">#REF!</definedName>
    <definedName name="sa">#REF!</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hidden="1">{#N/A,#N/A,FALSE,"TOT";#N/A,#N/A,FALSE,"PEP";#N/A,#N/A,FALSE,"REF";#N/A,#N/A,FALSE,"GAS";#N/A,#N/A,FALSE,"PET";#N/A,#N/A,FALSE,"COR"}</definedName>
    <definedName name="sb" localSheetId="3">#REF!</definedName>
    <definedName name="sb" localSheetId="4">#REF!</definedName>
    <definedName name="sb" localSheetId="7">#REF!</definedName>
    <definedName name="sb" localSheetId="8">#REF!</definedName>
    <definedName name="sb" localSheetId="0">#REF!</definedName>
    <definedName name="sb">#REF!</definedName>
    <definedName name="sc" localSheetId="3">#REF!</definedName>
    <definedName name="sc" localSheetId="4">#REF!</definedName>
    <definedName name="sc" localSheetId="7">#REF!</definedName>
    <definedName name="sc" localSheetId="8">#REF!</definedName>
    <definedName name="sc" localSheetId="0">#REF!</definedName>
    <definedName name="sc">#REF!</definedName>
    <definedName name="SCHP">'[6]Premisas IMSS'!$M$13</definedName>
    <definedName name="sd" localSheetId="3">#REF!</definedName>
    <definedName name="sd" localSheetId="4">#REF!</definedName>
    <definedName name="sd" localSheetId="7">#REF!</definedName>
    <definedName name="sd" localSheetId="8">#REF!</definedName>
    <definedName name="sd" localSheetId="0">#REF!</definedName>
    <definedName name="sd">#REF!</definedName>
    <definedName name="sds">[26]Presupuesto!$T$1:$T$65536</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3">#REF!</definedName>
    <definedName name="se" localSheetId="4">#REF!</definedName>
    <definedName name="se" localSheetId="7">#REF!</definedName>
    <definedName name="se" localSheetId="8">#REF!</definedName>
    <definedName name="se" localSheetId="0">#REF!</definedName>
    <definedName name="se">#REF!</definedName>
    <definedName name="SEP">"; SEPTIEMBRE.- "&amp;TEXT([10]edofza09!$C$24,"#,##0")</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3">[8]BANPRO99!#REF!</definedName>
    <definedName name="SF" localSheetId="4">[8]BANPRO99!#REF!</definedName>
    <definedName name="SF" localSheetId="7">[8]BANPRO99!#REF!</definedName>
    <definedName name="SF" localSheetId="8">[8]BANPRO99!#REF!</definedName>
    <definedName name="SF" localSheetId="0">[8]BANPRO99!#REF!</definedName>
    <definedName name="SF">[8]BANPRO99!#REF!</definedName>
    <definedName name="SHCP" localSheetId="2" hidden="1">#REF!</definedName>
    <definedName name="SHCP" localSheetId="3" hidden="1">#REF!</definedName>
    <definedName name="SHCP" localSheetId="4" hidden="1">#REF!</definedName>
    <definedName name="SHCP" localSheetId="7" hidden="1">#REF!</definedName>
    <definedName name="SHCP" localSheetId="8" hidden="1">#REF!</definedName>
    <definedName name="SHCP" localSheetId="0" hidden="1">#REF!</definedName>
    <definedName name="SHCP" hidden="1">#REF!</definedName>
    <definedName name="sinpec" localSheetId="3">#REF!</definedName>
    <definedName name="sinpec" localSheetId="4">#REF!</definedName>
    <definedName name="sinpec" localSheetId="7">#REF!</definedName>
    <definedName name="sinpec" localSheetId="8">#REF!</definedName>
    <definedName name="sinpec" localSheetId="0">#REF!</definedName>
    <definedName name="sinpec">#REF!</definedName>
    <definedName name="smdf97">'[6]Premisa macro'!$C$4</definedName>
    <definedName name="SPEM96" localSheetId="3">#REF!</definedName>
    <definedName name="SPEM96" localSheetId="4">#REF!</definedName>
    <definedName name="SPEM96" localSheetId="7">#REF!</definedName>
    <definedName name="SPEM96" localSheetId="8">#REF!</definedName>
    <definedName name="SPEM96" localSheetId="0">#REF!</definedName>
    <definedName name="SPEM96">#REF!</definedName>
    <definedName name="sta" localSheetId="3">#REF!</definedName>
    <definedName name="sta" localSheetId="4">#REF!</definedName>
    <definedName name="sta" localSheetId="7">#REF!</definedName>
    <definedName name="sta" localSheetId="8">#REF!</definedName>
    <definedName name="sta" localSheetId="0">#REF!</definedName>
    <definedName name="sta">#REF!</definedName>
    <definedName name="stb" localSheetId="3">#REF!</definedName>
    <definedName name="stb" localSheetId="4">#REF!</definedName>
    <definedName name="stb" localSheetId="7">#REF!</definedName>
    <definedName name="stb" localSheetId="8">#REF!</definedName>
    <definedName name="stb" localSheetId="0">#REF!</definedName>
    <definedName name="stb">#REF!</definedName>
    <definedName name="stc" localSheetId="3">#REF!</definedName>
    <definedName name="stc" localSheetId="4">#REF!</definedName>
    <definedName name="stc" localSheetId="7">#REF!</definedName>
    <definedName name="stc" localSheetId="8">#REF!</definedName>
    <definedName name="stc" localSheetId="0">#REF!</definedName>
    <definedName name="stc">#REF!</definedName>
    <definedName name="std" localSheetId="3">#REF!</definedName>
    <definedName name="std" localSheetId="4">#REF!</definedName>
    <definedName name="std" localSheetId="7">#REF!</definedName>
    <definedName name="std" localSheetId="8">#REF!</definedName>
    <definedName name="std" localSheetId="0">#REF!</definedName>
    <definedName name="std">#REF!</definedName>
    <definedName name="ste" localSheetId="3">#REF!</definedName>
    <definedName name="ste" localSheetId="4">#REF!</definedName>
    <definedName name="ste" localSheetId="7">#REF!</definedName>
    <definedName name="ste" localSheetId="8">#REF!</definedName>
    <definedName name="ste" localSheetId="0">#REF!</definedName>
    <definedName name="ste">#REF!</definedName>
    <definedName name="subfunción" localSheetId="3">#REF!</definedName>
    <definedName name="subfunción" localSheetId="4">#REF!</definedName>
    <definedName name="subfunción" localSheetId="7">#REF!</definedName>
    <definedName name="subfunción" localSheetId="8">#REF!</definedName>
    <definedName name="subfunción" localSheetId="0">#REF!</definedName>
    <definedName name="subfunción">#REF!</definedName>
    <definedName name="syt" localSheetId="3">#REF!</definedName>
    <definedName name="syt" localSheetId="4">#REF!</definedName>
    <definedName name="syt" localSheetId="7">#REF!</definedName>
    <definedName name="syt" localSheetId="8">#REF!</definedName>
    <definedName name="syt" localSheetId="0">#REF!</definedName>
    <definedName name="syt">#REF!</definedName>
    <definedName name="sytc03" localSheetId="3">#REF!</definedName>
    <definedName name="sytc03" localSheetId="4">#REF!</definedName>
    <definedName name="sytc03" localSheetId="7">#REF!</definedName>
    <definedName name="sytc03" localSheetId="8">#REF!</definedName>
    <definedName name="sytc03" localSheetId="0">#REF!</definedName>
    <definedName name="sytc03">#REF!</definedName>
    <definedName name="sytppef" localSheetId="3">#REF!</definedName>
    <definedName name="sytppef" localSheetId="4">#REF!</definedName>
    <definedName name="sytppef" localSheetId="7">#REF!</definedName>
    <definedName name="sytppef" localSheetId="8">#REF!</definedName>
    <definedName name="sytppef" localSheetId="0">#REF!</definedName>
    <definedName name="sytppef">#REF!</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3">#REF!</definedName>
    <definedName name="tabla2002" localSheetId="4">#REF!</definedName>
    <definedName name="tabla2002" localSheetId="7">#REF!</definedName>
    <definedName name="tabla2002" localSheetId="8">#REF!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hidden="1">{#N/A,#N/A,FALSE,"TOT";#N/A,#N/A,FALSE,"PEP";#N/A,#N/A,FALSE,"REF";#N/A,#N/A,FALSE,"GAS";#N/A,#N/A,FALSE,"PET";#N/A,#N/A,FALSE,"COR"}</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3">#REF!</definedName>
    <definedName name="TIT" localSheetId="4">#REF!</definedName>
    <definedName name="TIT" localSheetId="7">#REF!</definedName>
    <definedName name="TIT" localSheetId="8">#REF!</definedName>
    <definedName name="TIT" localSheetId="0">#REF!</definedName>
    <definedName name="TIT">#REF!</definedName>
    <definedName name="TITULO">[37]PPQ!$B$3</definedName>
    <definedName name="_xlnm.Print_Titles" localSheetId="1">'Anexo 10'!$8:$11</definedName>
    <definedName name="_xlnm.Print_Titles" localSheetId="3">'Anexo 12 '!$7:$10</definedName>
    <definedName name="_xlnm.Print_Titles" localSheetId="4">'Anexo 13'!$1:$10</definedName>
    <definedName name="_xlnm.Print_Titles" localSheetId="7">'Anexo 16'!$3:$10</definedName>
    <definedName name="_xlnm.Print_Titles" localSheetId="8">'Anexo 17'!$1:$10</definedName>
    <definedName name="_xlnm.Print_Titles" localSheetId="9">'Anexo 18'!$3:$10</definedName>
    <definedName name="_xlnm.Print_Titles" localSheetId="0">'Anexo 9 '!$8:$11</definedName>
    <definedName name="TODO96" localSheetId="3">#REF!</definedName>
    <definedName name="TODO96" localSheetId="4">#REF!</definedName>
    <definedName name="TODO96" localSheetId="7">#REF!</definedName>
    <definedName name="TODO96" localSheetId="8">#REF!</definedName>
    <definedName name="TODO96" localSheetId="0">#REF!</definedName>
    <definedName name="TODO96">#REF!</definedName>
    <definedName name="TOTAL">#N/A</definedName>
    <definedName name="total_real" localSheetId="3">#REF!</definedName>
    <definedName name="total_real" localSheetId="4">#REF!</definedName>
    <definedName name="total_real" localSheetId="7">#REF!</definedName>
    <definedName name="total_real" localSheetId="8">#REF!</definedName>
    <definedName name="total_real" localSheetId="0">#REF!</definedName>
    <definedName name="total_real">#REF!</definedName>
    <definedName name="TOTAL01" localSheetId="3">#REF!</definedName>
    <definedName name="TOTAL01" localSheetId="4">#REF!</definedName>
    <definedName name="TOTAL01" localSheetId="7">#REF!</definedName>
    <definedName name="TOTAL01" localSheetId="8">#REF!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3">[1]!AGO&amp;[1]!SEP&amp;[1]!OCT&amp;[1]!NOV&amp;[1]!DIC</definedName>
    <definedName name="u" localSheetId="7">[2]!AGO&amp;[2]!SEP&amp;[2]!OCT&amp;[2]!NOV&amp;[2]!DIC</definedName>
    <definedName name="u" localSheetId="0">[2]!AGO&amp;[2]!SEP&amp;[2]!OCT&amp;[2]!NOV&amp;[2]!DIC</definedName>
    <definedName name="u">[2]!AGO&amp;[2]!SEP&amp;[2]!OCT&amp;[2]!NOV&amp;[2]!DIC</definedName>
    <definedName name="UPCPICF_VMD50020" localSheetId="3">#REF!</definedName>
    <definedName name="UPCPICF_VMD50020" localSheetId="4">#REF!</definedName>
    <definedName name="UPCPICF_VMD50020" localSheetId="7">#REF!</definedName>
    <definedName name="UPCPICF_VMD50020" localSheetId="8">#REF!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3">#REF!</definedName>
    <definedName name="vcorta" localSheetId="4">#REF!</definedName>
    <definedName name="vcorta" localSheetId="7">#REF!</definedName>
    <definedName name="vcorta" localSheetId="8">#REF!</definedName>
    <definedName name="vcorta" localSheetId="0">#REF!</definedName>
    <definedName name="vcorta">#REF!</definedName>
    <definedName name="Vertientes" localSheetId="3">#REF!</definedName>
    <definedName name="Vertientes" localSheetId="4">#REF!</definedName>
    <definedName name="Vertientes" localSheetId="7">#REF!</definedName>
    <definedName name="Vertientes" localSheetId="8">#REF!</definedName>
    <definedName name="Vertientes" localSheetId="0">#REF!</definedName>
    <definedName name="Vertientes">#REF!</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hidden="1">{#N/A,#N/A,FALSE,"TOT";#N/A,#N/A,FALSE,"PEP";#N/A,#N/A,FALSE,"REF";#N/A,#N/A,FALSE,"GAS";#N/A,#N/A,FALSE,"PET";#N/A,#N/A,FALSE,"COR"}</definedName>
    <definedName name="x" localSheetId="3">#REF!</definedName>
    <definedName name="x" localSheetId="4">#REF!</definedName>
    <definedName name="x" localSheetId="7">#REF!</definedName>
    <definedName name="x" localSheetId="8">#REF!</definedName>
    <definedName name="x" localSheetId="0">#REF!</definedName>
    <definedName name="x">#REF!</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3">#REF!</definedName>
    <definedName name="xxx" localSheetId="4">#REF!</definedName>
    <definedName name="xxx" localSheetId="7">#REF!</definedName>
    <definedName name="xxx" localSheetId="8">#REF!</definedName>
    <definedName name="xxx" localSheetId="0">#REF!</definedName>
    <definedName name="xxx">#REF!</definedName>
    <definedName name="yyy" localSheetId="3">#REF!</definedName>
    <definedName name="yyy" localSheetId="4">#REF!</definedName>
    <definedName name="yyy" localSheetId="7">#REF!</definedName>
    <definedName name="yyy" localSheetId="8">#REF!</definedName>
    <definedName name="yyy" localSheetId="0">#REF!</definedName>
    <definedName name="yyy">#REF!</definedName>
    <definedName name="zz" localSheetId="3">#REF!</definedName>
    <definedName name="zz" localSheetId="4">#REF!</definedName>
    <definedName name="zz" localSheetId="7">#REF!</definedName>
    <definedName name="zz" localSheetId="8">#REF!</definedName>
    <definedName name="zz" localSheetId="0">#REF!</definedName>
    <definedName name="zz">#REF!</definedName>
  </definedNames>
  <calcPr calcId="145621" fullCalcOnLoad="1"/>
</workbook>
</file>

<file path=xl/calcChain.xml><?xml version="1.0" encoding="utf-8"?>
<calcChain xmlns="http://schemas.openxmlformats.org/spreadsheetml/2006/main">
  <c r="L99" i="8" l="1"/>
  <c r="K99" i="8"/>
  <c r="L98" i="8"/>
  <c r="K98" i="8"/>
  <c r="L97" i="8"/>
  <c r="K97" i="8"/>
  <c r="L96" i="8"/>
  <c r="K96" i="8"/>
  <c r="L95" i="8"/>
  <c r="K95" i="8"/>
  <c r="L94" i="8"/>
  <c r="K94" i="8"/>
  <c r="L93" i="8"/>
  <c r="K93" i="8"/>
  <c r="L92" i="8"/>
  <c r="K92" i="8"/>
  <c r="L91" i="8"/>
  <c r="K91" i="8"/>
  <c r="L90" i="8"/>
  <c r="K90" i="8"/>
  <c r="L89" i="8"/>
  <c r="K89" i="8"/>
  <c r="L88" i="8"/>
  <c r="K88" i="8"/>
  <c r="L87" i="8"/>
  <c r="K87" i="8"/>
  <c r="L86" i="8"/>
  <c r="K86" i="8"/>
  <c r="L85" i="8"/>
  <c r="K85" i="8"/>
  <c r="L84" i="8"/>
  <c r="K84" i="8"/>
  <c r="L83" i="8"/>
  <c r="K83" i="8"/>
  <c r="L82" i="8"/>
  <c r="K82" i="8"/>
  <c r="L81" i="8"/>
  <c r="K81" i="8"/>
  <c r="L80" i="8"/>
  <c r="K80" i="8"/>
  <c r="L79" i="8"/>
  <c r="K79" i="8"/>
  <c r="L78" i="8"/>
  <c r="K78" i="8"/>
  <c r="L77" i="8"/>
  <c r="K77" i="8"/>
  <c r="L76" i="8"/>
  <c r="K76" i="8"/>
  <c r="L75" i="8"/>
  <c r="K75" i="8"/>
  <c r="L74" i="8"/>
  <c r="K74" i="8"/>
  <c r="L73" i="8"/>
  <c r="K73" i="8"/>
  <c r="L72" i="8"/>
  <c r="K72" i="8"/>
  <c r="L71" i="8"/>
  <c r="K71" i="8"/>
  <c r="L70" i="8"/>
  <c r="K70" i="8"/>
  <c r="L69" i="8"/>
  <c r="K69" i="8"/>
  <c r="L68" i="8"/>
  <c r="K68" i="8"/>
  <c r="L67" i="8"/>
  <c r="K67" i="8"/>
  <c r="L66" i="8"/>
  <c r="K66" i="8"/>
  <c r="L65" i="8"/>
  <c r="K65" i="8"/>
  <c r="L64" i="8"/>
  <c r="K64" i="8"/>
  <c r="L63" i="8"/>
  <c r="K63" i="8"/>
  <c r="L62" i="8"/>
  <c r="K62" i="8"/>
  <c r="L61" i="8"/>
  <c r="K61" i="8"/>
  <c r="L60" i="8"/>
  <c r="K60" i="8"/>
  <c r="L59" i="8"/>
  <c r="K59" i="8"/>
  <c r="L58" i="8"/>
  <c r="K58" i="8"/>
  <c r="L57" i="8"/>
  <c r="K57" i="8"/>
  <c r="L56" i="8"/>
  <c r="K56" i="8"/>
  <c r="L55" i="8"/>
  <c r="K55" i="8"/>
  <c r="L54" i="8"/>
  <c r="K54" i="8"/>
  <c r="L53" i="8"/>
  <c r="K53" i="8"/>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L11" i="8"/>
  <c r="K11" i="8"/>
  <c r="K17" i="10"/>
  <c r="O107" i="11"/>
  <c r="N107" i="11"/>
  <c r="O106" i="11"/>
  <c r="N106" i="11"/>
  <c r="O105" i="11"/>
  <c r="N105" i="11"/>
  <c r="O104" i="11"/>
  <c r="N104" i="11"/>
  <c r="O103" i="11"/>
  <c r="N103" i="11"/>
  <c r="O102" i="11"/>
  <c r="N102" i="11"/>
  <c r="O101" i="11"/>
  <c r="N101" i="11"/>
  <c r="O100" i="11"/>
  <c r="N100" i="11"/>
  <c r="O99" i="11"/>
  <c r="N99" i="11"/>
  <c r="O98" i="11"/>
  <c r="N98" i="11"/>
  <c r="O97" i="11"/>
  <c r="N97" i="11"/>
  <c r="O96" i="11"/>
  <c r="N96" i="11"/>
  <c r="O95" i="11"/>
  <c r="N95" i="11"/>
  <c r="O94" i="11"/>
  <c r="N94" i="11"/>
  <c r="L93" i="11"/>
  <c r="K93" i="11"/>
  <c r="J93" i="11"/>
  <c r="I93" i="11"/>
  <c r="O93" i="11" s="1"/>
  <c r="H93" i="11"/>
  <c r="N93" i="11" s="1"/>
  <c r="G93" i="11"/>
  <c r="O92" i="11"/>
  <c r="N92" i="11"/>
  <c r="O91" i="11"/>
  <c r="N91" i="11"/>
  <c r="L90" i="11"/>
  <c r="K90" i="11"/>
  <c r="J90" i="11"/>
  <c r="I90" i="11"/>
  <c r="O90" i="11" s="1"/>
  <c r="H90" i="11"/>
  <c r="G90" i="11"/>
  <c r="O89" i="11"/>
  <c r="N89" i="11"/>
  <c r="O88" i="11"/>
  <c r="N88" i="11"/>
  <c r="O87" i="11"/>
  <c r="N87" i="11"/>
  <c r="O86" i="11"/>
  <c r="N86" i="11"/>
  <c r="O85" i="11"/>
  <c r="N85" i="11"/>
  <c r="O84" i="11"/>
  <c r="N84" i="11"/>
  <c r="O83" i="11"/>
  <c r="N83" i="11"/>
  <c r="L82" i="11"/>
  <c r="K82" i="11"/>
  <c r="J82" i="11"/>
  <c r="I82" i="11"/>
  <c r="H82" i="11"/>
  <c r="N82" i="11" s="1"/>
  <c r="G82" i="11"/>
  <c r="O81" i="11"/>
  <c r="N81" i="11"/>
  <c r="O80" i="11"/>
  <c r="N80" i="11"/>
  <c r="O79" i="11"/>
  <c r="N79" i="11"/>
  <c r="O78" i="11"/>
  <c r="N78" i="11"/>
  <c r="L77" i="11"/>
  <c r="K77" i="11"/>
  <c r="J77" i="11"/>
  <c r="I77" i="11"/>
  <c r="H77" i="11"/>
  <c r="G77" i="11"/>
  <c r="O76" i="11"/>
  <c r="N76" i="11"/>
  <c r="O75" i="11"/>
  <c r="N75" i="11"/>
  <c r="O74" i="11"/>
  <c r="N74" i="11"/>
  <c r="L73" i="11"/>
  <c r="N73" i="11" s="1"/>
  <c r="O73" i="11"/>
  <c r="K73" i="11"/>
  <c r="J73" i="11"/>
  <c r="I73" i="11"/>
  <c r="H73" i="11"/>
  <c r="G73" i="11"/>
  <c r="O72" i="11"/>
  <c r="N72" i="11"/>
  <c r="O71" i="11"/>
  <c r="N71" i="11"/>
  <c r="O70" i="11"/>
  <c r="N70" i="11"/>
  <c r="O69" i="11"/>
  <c r="N69" i="11"/>
  <c r="L68" i="11"/>
  <c r="O68" i="11"/>
  <c r="K68" i="11"/>
  <c r="J68" i="11"/>
  <c r="I68" i="11"/>
  <c r="H68" i="11"/>
  <c r="G68" i="11"/>
  <c r="O67" i="11"/>
  <c r="N67" i="11"/>
  <c r="O66" i="11"/>
  <c r="N66" i="11"/>
  <c r="O65" i="11"/>
  <c r="N65" i="11"/>
  <c r="O64" i="11"/>
  <c r="N64" i="11"/>
  <c r="O63" i="11"/>
  <c r="N63" i="11"/>
  <c r="O62" i="11"/>
  <c r="N62" i="11"/>
  <c r="O61" i="11"/>
  <c r="N61" i="11"/>
  <c r="O60" i="11"/>
  <c r="N60" i="11"/>
  <c r="O59" i="11"/>
  <c r="N59" i="11"/>
  <c r="O58" i="11"/>
  <c r="N58" i="11"/>
  <c r="O57" i="11"/>
  <c r="N57" i="11"/>
  <c r="O56" i="11"/>
  <c r="N56" i="11"/>
  <c r="O55" i="11"/>
  <c r="N55" i="11"/>
  <c r="O54" i="11"/>
  <c r="N54" i="11"/>
  <c r="O53" i="11"/>
  <c r="N53" i="11"/>
  <c r="O52" i="11"/>
  <c r="N52" i="11"/>
  <c r="O51" i="11"/>
  <c r="N51" i="11"/>
  <c r="O50" i="11"/>
  <c r="N50" i="11"/>
  <c r="O49" i="11"/>
  <c r="N49" i="11"/>
  <c r="L48" i="11"/>
  <c r="K48" i="11"/>
  <c r="J48" i="11"/>
  <c r="I48" i="11"/>
  <c r="O48" i="11" s="1"/>
  <c r="H48" i="11"/>
  <c r="N48" i="11" s="1"/>
  <c r="G48" i="11"/>
  <c r="O47" i="11"/>
  <c r="N47" i="11"/>
  <c r="O46" i="11"/>
  <c r="N46" i="11"/>
  <c r="O45" i="11"/>
  <c r="N45" i="11"/>
  <c r="O44" i="11"/>
  <c r="N44" i="11"/>
  <c r="O43" i="11"/>
  <c r="N43" i="11"/>
  <c r="L42" i="11"/>
  <c r="K42" i="11"/>
  <c r="J42" i="11"/>
  <c r="I42" i="11"/>
  <c r="O42" i="11" s="1"/>
  <c r="H42" i="11"/>
  <c r="N42" i="11" s="1"/>
  <c r="G42" i="11"/>
  <c r="O41" i="11"/>
  <c r="N41" i="11"/>
  <c r="L40" i="11"/>
  <c r="N40" i="11"/>
  <c r="K40" i="11"/>
  <c r="J40" i="11"/>
  <c r="I40" i="11"/>
  <c r="H40" i="11"/>
  <c r="G40" i="11"/>
  <c r="O39" i="11"/>
  <c r="N39" i="11"/>
  <c r="O38" i="11"/>
  <c r="N38" i="11"/>
  <c r="O37" i="11"/>
  <c r="N37" i="11"/>
  <c r="O36" i="11"/>
  <c r="N36" i="11"/>
  <c r="L35" i="11"/>
  <c r="N35" i="11" s="1"/>
  <c r="K35" i="11"/>
  <c r="J35" i="11"/>
  <c r="I35" i="11"/>
  <c r="O35" i="11" s="1"/>
  <c r="H35" i="11"/>
  <c r="G35" i="11"/>
  <c r="O34" i="11"/>
  <c r="N34" i="11"/>
  <c r="O33" i="11"/>
  <c r="N33" i="11"/>
  <c r="O32" i="11"/>
  <c r="N32" i="11"/>
  <c r="L31" i="11"/>
  <c r="L11" i="11" s="1"/>
  <c r="K31" i="11"/>
  <c r="J31" i="11"/>
  <c r="I31" i="11"/>
  <c r="H31" i="11"/>
  <c r="G31" i="11"/>
  <c r="G11" i="11" s="1"/>
  <c r="O30" i="11"/>
  <c r="N30" i="11"/>
  <c r="O29" i="11"/>
  <c r="N29" i="11"/>
  <c r="O28" i="11"/>
  <c r="N28" i="11"/>
  <c r="O27" i="11"/>
  <c r="N27" i="11"/>
  <c r="O26" i="11"/>
  <c r="N26" i="11"/>
  <c r="O25" i="11"/>
  <c r="N25" i="11"/>
  <c r="O24" i="11"/>
  <c r="N24" i="11"/>
  <c r="O23" i="11"/>
  <c r="N23" i="11"/>
  <c r="O22" i="11"/>
  <c r="N22" i="11"/>
  <c r="O21" i="11"/>
  <c r="N21" i="11"/>
  <c r="O20" i="11"/>
  <c r="N20" i="11"/>
  <c r="O19" i="11"/>
  <c r="N19" i="11"/>
  <c r="O18" i="11"/>
  <c r="N18" i="11"/>
  <c r="O17" i="11"/>
  <c r="N17" i="11"/>
  <c r="O16" i="11"/>
  <c r="N16" i="11"/>
  <c r="O15" i="11"/>
  <c r="N15" i="11"/>
  <c r="O14" i="11"/>
  <c r="N14" i="11"/>
  <c r="O13" i="11"/>
  <c r="N13" i="11"/>
  <c r="L12" i="11"/>
  <c r="K12" i="11"/>
  <c r="J12" i="11"/>
  <c r="I12" i="11"/>
  <c r="H12" i="11"/>
  <c r="H11" i="11" s="1"/>
  <c r="G12" i="11"/>
  <c r="O82" i="11"/>
  <c r="O40" i="11"/>
  <c r="N31" i="11"/>
  <c r="N68" i="11"/>
  <c r="N90" i="11"/>
  <c r="K107" i="10"/>
  <c r="J107" i="10"/>
  <c r="K106" i="10"/>
  <c r="J106" i="10"/>
  <c r="K105" i="10"/>
  <c r="J105" i="10"/>
  <c r="K104" i="10"/>
  <c r="J104" i="10"/>
  <c r="K103" i="10"/>
  <c r="J103" i="10"/>
  <c r="K102" i="10"/>
  <c r="J102" i="10"/>
  <c r="H101" i="10"/>
  <c r="G101" i="10"/>
  <c r="F101" i="10"/>
  <c r="E101" i="10"/>
  <c r="D101" i="10"/>
  <c r="J101" i="10" s="1"/>
  <c r="C101" i="10"/>
  <c r="K100" i="10"/>
  <c r="J100" i="10"/>
  <c r="K99" i="10"/>
  <c r="J99" i="10"/>
  <c r="K98" i="10"/>
  <c r="J98" i="10"/>
  <c r="K97" i="10"/>
  <c r="J97" i="10"/>
  <c r="K96" i="10"/>
  <c r="J96" i="10"/>
  <c r="H95" i="10"/>
  <c r="G95" i="10"/>
  <c r="F95" i="10"/>
  <c r="E95" i="10"/>
  <c r="D95" i="10"/>
  <c r="J95" i="10" s="1"/>
  <c r="C95" i="10"/>
  <c r="K94" i="10"/>
  <c r="J94" i="10"/>
  <c r="H93" i="10"/>
  <c r="G93" i="10"/>
  <c r="F93" i="10"/>
  <c r="E93" i="10"/>
  <c r="D93" i="10"/>
  <c r="C93" i="10"/>
  <c r="K92" i="10"/>
  <c r="J92" i="10"/>
  <c r="K91" i="10"/>
  <c r="J91" i="10"/>
  <c r="K90" i="10"/>
  <c r="J90" i="10"/>
  <c r="K89" i="10"/>
  <c r="J89" i="10"/>
  <c r="K88" i="10"/>
  <c r="J88" i="10"/>
  <c r="K87" i="10"/>
  <c r="J87" i="10"/>
  <c r="K86" i="10"/>
  <c r="J86" i="10"/>
  <c r="I85" i="10"/>
  <c r="I11" i="10"/>
  <c r="H85" i="10"/>
  <c r="K85" i="10" s="1"/>
  <c r="J85" i="10"/>
  <c r="G85" i="10"/>
  <c r="F85" i="10"/>
  <c r="E85" i="10"/>
  <c r="D85" i="10"/>
  <c r="C85" i="10"/>
  <c r="K84" i="10"/>
  <c r="J84" i="10"/>
  <c r="K83" i="10"/>
  <c r="J83" i="10"/>
  <c r="K82" i="10"/>
  <c r="J82" i="10"/>
  <c r="H81" i="10"/>
  <c r="G81" i="10"/>
  <c r="F81" i="10"/>
  <c r="F11" i="10" s="1"/>
  <c r="E81" i="10"/>
  <c r="K81" i="10" s="1"/>
  <c r="D81" i="10"/>
  <c r="J81" i="10" s="1"/>
  <c r="C81" i="10"/>
  <c r="K80" i="10"/>
  <c r="J80" i="10"/>
  <c r="K79" i="10"/>
  <c r="J79" i="10"/>
  <c r="K78" i="10"/>
  <c r="J78" i="10"/>
  <c r="K77" i="10"/>
  <c r="J77" i="10"/>
  <c r="K76" i="10"/>
  <c r="J76" i="10"/>
  <c r="K75" i="10"/>
  <c r="J75" i="10"/>
  <c r="K74" i="10"/>
  <c r="J74" i="10"/>
  <c r="H73" i="10"/>
  <c r="G73" i="10"/>
  <c r="F73" i="10"/>
  <c r="E73" i="10"/>
  <c r="D73" i="10"/>
  <c r="C73" i="10"/>
  <c r="K72" i="10"/>
  <c r="J72" i="10"/>
  <c r="H71" i="10"/>
  <c r="K71" i="10" s="1"/>
  <c r="G71" i="10"/>
  <c r="F71" i="10"/>
  <c r="E71" i="10"/>
  <c r="D71" i="10"/>
  <c r="C71" i="10"/>
  <c r="K70" i="10"/>
  <c r="J70" i="10"/>
  <c r="K69" i="10"/>
  <c r="J69" i="10"/>
  <c r="K68" i="10"/>
  <c r="J68" i="10"/>
  <c r="K67" i="10"/>
  <c r="J67" i="10"/>
  <c r="K66" i="10"/>
  <c r="J66" i="10"/>
  <c r="K64" i="10"/>
  <c r="J64" i="10"/>
  <c r="K63" i="10"/>
  <c r="J63" i="10"/>
  <c r="K62" i="10"/>
  <c r="J62" i="10"/>
  <c r="K61" i="10"/>
  <c r="J61" i="10"/>
  <c r="K60" i="10"/>
  <c r="J60" i="10"/>
  <c r="K59" i="10"/>
  <c r="J59" i="10"/>
  <c r="K58" i="10"/>
  <c r="J58" i="10"/>
  <c r="K57" i="10"/>
  <c r="J57" i="10"/>
  <c r="K56" i="10"/>
  <c r="J56" i="10"/>
  <c r="K55" i="10"/>
  <c r="J55" i="10"/>
  <c r="K53" i="10"/>
  <c r="J53" i="10"/>
  <c r="K52" i="10"/>
  <c r="J52" i="10"/>
  <c r="K51" i="10"/>
  <c r="J51" i="10"/>
  <c r="K50" i="10"/>
  <c r="J50" i="10"/>
  <c r="K49" i="10"/>
  <c r="J49" i="10"/>
  <c r="H48" i="10"/>
  <c r="K48" i="10" s="1"/>
  <c r="G48" i="10"/>
  <c r="F48" i="10"/>
  <c r="E48" i="10"/>
  <c r="D48" i="10"/>
  <c r="C48" i="10"/>
  <c r="K47" i="10"/>
  <c r="J47" i="10"/>
  <c r="K46" i="10"/>
  <c r="J46" i="10"/>
  <c r="K45" i="10"/>
  <c r="J45" i="10"/>
  <c r="K44" i="10"/>
  <c r="J44" i="10"/>
  <c r="K43" i="10"/>
  <c r="J43" i="10"/>
  <c r="K42" i="10"/>
  <c r="J42" i="10"/>
  <c r="K40" i="10"/>
  <c r="J40" i="10"/>
  <c r="K39" i="10"/>
  <c r="J39" i="10"/>
  <c r="K38" i="10"/>
  <c r="J38" i="10"/>
  <c r="K37" i="10"/>
  <c r="J37" i="10"/>
  <c r="K36" i="10"/>
  <c r="J36" i="10"/>
  <c r="K35" i="10"/>
  <c r="J35" i="10"/>
  <c r="K34" i="10"/>
  <c r="J34" i="10"/>
  <c r="K33" i="10"/>
  <c r="J33" i="10"/>
  <c r="K32" i="10"/>
  <c r="J32" i="10"/>
  <c r="K31" i="10"/>
  <c r="J31" i="10"/>
  <c r="K30" i="10"/>
  <c r="J30" i="10"/>
  <c r="K29" i="10"/>
  <c r="J29" i="10"/>
  <c r="K28" i="10"/>
  <c r="J28" i="10"/>
  <c r="K27" i="10"/>
  <c r="J27" i="10"/>
  <c r="K26" i="10"/>
  <c r="J26" i="10"/>
  <c r="K25" i="10"/>
  <c r="J25" i="10"/>
  <c r="K24" i="10"/>
  <c r="J24" i="10"/>
  <c r="K23" i="10"/>
  <c r="J23" i="10"/>
  <c r="K22" i="10"/>
  <c r="J22" i="10"/>
  <c r="K21" i="10"/>
  <c r="J21" i="10"/>
  <c r="K20" i="10"/>
  <c r="J20" i="10"/>
  <c r="K19" i="10"/>
  <c r="J19" i="10"/>
  <c r="K18" i="10"/>
  <c r="J18" i="10"/>
  <c r="J17" i="10"/>
  <c r="H16" i="10"/>
  <c r="G16" i="10"/>
  <c r="F16" i="10"/>
  <c r="E16" i="10"/>
  <c r="D16" i="10"/>
  <c r="C16" i="10"/>
  <c r="K15" i="10"/>
  <c r="J15" i="10"/>
  <c r="H14" i="10"/>
  <c r="G14" i="10"/>
  <c r="F14" i="10"/>
  <c r="E14" i="10"/>
  <c r="D14" i="10"/>
  <c r="C14" i="10"/>
  <c r="K13" i="10"/>
  <c r="J13" i="10"/>
  <c r="H12" i="10"/>
  <c r="G12" i="10"/>
  <c r="F12" i="10"/>
  <c r="E12" i="10"/>
  <c r="D12" i="10"/>
  <c r="J12" i="10" s="1"/>
  <c r="C12" i="10"/>
  <c r="K93" i="10"/>
  <c r="C11" i="10"/>
  <c r="G11" i="10"/>
  <c r="J14" i="10"/>
  <c r="K14" i="10"/>
  <c r="K95" i="10"/>
  <c r="K101" i="10"/>
  <c r="J48" i="10"/>
  <c r="J71" i="10"/>
  <c r="J93" i="10"/>
  <c r="O79" i="9"/>
  <c r="N79" i="9"/>
  <c r="M79" i="9"/>
  <c r="L79" i="9"/>
  <c r="K79" i="9"/>
  <c r="J79" i="9"/>
  <c r="H78" i="9"/>
  <c r="J78" i="9" s="1"/>
  <c r="G78" i="9"/>
  <c r="F78" i="9"/>
  <c r="E78" i="9"/>
  <c r="D78" i="9"/>
  <c r="C78" i="9"/>
  <c r="O77" i="9"/>
  <c r="N77" i="9"/>
  <c r="M77" i="9"/>
  <c r="L77" i="9"/>
  <c r="K77" i="9"/>
  <c r="J77" i="9"/>
  <c r="H76" i="9"/>
  <c r="G76" i="9"/>
  <c r="M76" i="9" s="1"/>
  <c r="F76" i="9"/>
  <c r="E76" i="9"/>
  <c r="D76" i="9"/>
  <c r="C76" i="9"/>
  <c r="O75" i="9"/>
  <c r="N75" i="9"/>
  <c r="M75" i="9"/>
  <c r="L75" i="9"/>
  <c r="K75" i="9"/>
  <c r="J75" i="9"/>
  <c r="O74" i="9"/>
  <c r="N74" i="9"/>
  <c r="M74" i="9"/>
  <c r="L74" i="9"/>
  <c r="K74" i="9"/>
  <c r="J74" i="9"/>
  <c r="M73" i="9"/>
  <c r="H73" i="9"/>
  <c r="G73" i="9"/>
  <c r="F73" i="9"/>
  <c r="E73" i="9"/>
  <c r="K73" i="9" s="1"/>
  <c r="D73" i="9"/>
  <c r="J73" i="9" s="1"/>
  <c r="C73" i="9"/>
  <c r="O73" i="9" s="1"/>
  <c r="O72" i="9"/>
  <c r="N72" i="9"/>
  <c r="M72" i="9"/>
  <c r="L72" i="9"/>
  <c r="K72" i="9"/>
  <c r="J72" i="9"/>
  <c r="O71" i="9"/>
  <c r="N71" i="9"/>
  <c r="M71" i="9"/>
  <c r="L71" i="9"/>
  <c r="K71" i="9"/>
  <c r="J71" i="9"/>
  <c r="O70" i="9"/>
  <c r="N70" i="9"/>
  <c r="M70" i="9"/>
  <c r="L70" i="9"/>
  <c r="K70" i="9"/>
  <c r="J70" i="9"/>
  <c r="H69" i="9"/>
  <c r="G69" i="9"/>
  <c r="F69" i="9"/>
  <c r="F68" i="9"/>
  <c r="E69" i="9"/>
  <c r="D69" i="9"/>
  <c r="O69" i="9" s="1"/>
  <c r="C69" i="9"/>
  <c r="O67" i="9"/>
  <c r="N67" i="9"/>
  <c r="M67" i="9"/>
  <c r="L67" i="9"/>
  <c r="K67" i="9"/>
  <c r="J67" i="9"/>
  <c r="H66" i="9"/>
  <c r="G66" i="9"/>
  <c r="M66" i="9" s="1"/>
  <c r="F66" i="9"/>
  <c r="E66" i="9"/>
  <c r="K66" i="9" s="1"/>
  <c r="D66" i="9"/>
  <c r="J66" i="9" s="1"/>
  <c r="C66" i="9"/>
  <c r="O65" i="9"/>
  <c r="N65" i="9"/>
  <c r="M65" i="9"/>
  <c r="L65" i="9"/>
  <c r="K65" i="9"/>
  <c r="J65" i="9"/>
  <c r="H64" i="9"/>
  <c r="G64" i="9"/>
  <c r="F64" i="9"/>
  <c r="E64" i="9"/>
  <c r="D64" i="9"/>
  <c r="C64" i="9"/>
  <c r="O63" i="9"/>
  <c r="N63" i="9"/>
  <c r="M63" i="9"/>
  <c r="L63" i="9"/>
  <c r="K63" i="9"/>
  <c r="J63" i="9"/>
  <c r="H62" i="9"/>
  <c r="G62" i="9"/>
  <c r="M62" i="9"/>
  <c r="F62" i="9"/>
  <c r="E62" i="9"/>
  <c r="K62" i="9" s="1"/>
  <c r="D62" i="9"/>
  <c r="C62" i="9"/>
  <c r="O61" i="9"/>
  <c r="N61" i="9"/>
  <c r="M61" i="9"/>
  <c r="L61" i="9"/>
  <c r="K61" i="9"/>
  <c r="J61" i="9"/>
  <c r="O60" i="9"/>
  <c r="N60" i="9"/>
  <c r="M60" i="9"/>
  <c r="L60" i="9"/>
  <c r="K60" i="9"/>
  <c r="J60" i="9"/>
  <c r="O59" i="9"/>
  <c r="N59" i="9"/>
  <c r="M59" i="9"/>
  <c r="L59" i="9"/>
  <c r="K59" i="9"/>
  <c r="J59" i="9"/>
  <c r="H58" i="9"/>
  <c r="G58" i="9"/>
  <c r="M58" i="9" s="1"/>
  <c r="F58" i="9"/>
  <c r="E58" i="9"/>
  <c r="D58" i="9"/>
  <c r="C58" i="9"/>
  <c r="O57" i="9"/>
  <c r="N57" i="9"/>
  <c r="M57" i="9"/>
  <c r="L57" i="9"/>
  <c r="K57" i="9"/>
  <c r="J57" i="9"/>
  <c r="O56" i="9"/>
  <c r="N56" i="9"/>
  <c r="M56" i="9"/>
  <c r="L56" i="9"/>
  <c r="K56" i="9"/>
  <c r="J56" i="9"/>
  <c r="H55" i="9"/>
  <c r="K55" i="9" s="1"/>
  <c r="G55" i="9"/>
  <c r="F55" i="9"/>
  <c r="E55" i="9"/>
  <c r="D55" i="9"/>
  <c r="C55" i="9"/>
  <c r="N55" i="9" s="1"/>
  <c r="O54" i="9"/>
  <c r="N54" i="9"/>
  <c r="M54" i="9"/>
  <c r="L54" i="9"/>
  <c r="K54" i="9"/>
  <c r="J54" i="9"/>
  <c r="O53" i="9"/>
  <c r="N53" i="9"/>
  <c r="M53" i="9"/>
  <c r="L53" i="9"/>
  <c r="K53" i="9"/>
  <c r="J53" i="9"/>
  <c r="H52" i="9"/>
  <c r="G52" i="9"/>
  <c r="F52" i="9"/>
  <c r="M52" i="9" s="1"/>
  <c r="E52" i="9"/>
  <c r="K52" i="9" s="1"/>
  <c r="D52" i="9"/>
  <c r="N52" i="9" s="1"/>
  <c r="C52" i="9"/>
  <c r="O51" i="9"/>
  <c r="N51" i="9"/>
  <c r="M51" i="9"/>
  <c r="L51" i="9"/>
  <c r="K51" i="9"/>
  <c r="J51" i="9"/>
  <c r="O50" i="9"/>
  <c r="N50" i="9"/>
  <c r="M50" i="9"/>
  <c r="L50" i="9"/>
  <c r="K50" i="9"/>
  <c r="J50" i="9"/>
  <c r="O49" i="9"/>
  <c r="N49" i="9"/>
  <c r="M49" i="9"/>
  <c r="L49" i="9"/>
  <c r="K49" i="9"/>
  <c r="J49" i="9"/>
  <c r="O48" i="9"/>
  <c r="N48" i="9"/>
  <c r="M48" i="9"/>
  <c r="L48" i="9"/>
  <c r="K48" i="9"/>
  <c r="J48" i="9"/>
  <c r="O47" i="9"/>
  <c r="N47" i="9"/>
  <c r="M47" i="9"/>
  <c r="L47" i="9"/>
  <c r="K47" i="9"/>
  <c r="J47" i="9"/>
  <c r="O46" i="9"/>
  <c r="N46" i="9"/>
  <c r="M46" i="9"/>
  <c r="L46" i="9"/>
  <c r="K46" i="9"/>
  <c r="J46" i="9"/>
  <c r="O45" i="9"/>
  <c r="N45" i="9"/>
  <c r="M45" i="9"/>
  <c r="L45" i="9"/>
  <c r="K45" i="9"/>
  <c r="J45" i="9"/>
  <c r="O44" i="9"/>
  <c r="N44" i="9"/>
  <c r="M44" i="9"/>
  <c r="L44" i="9"/>
  <c r="K44" i="9"/>
  <c r="J44" i="9"/>
  <c r="O43" i="9"/>
  <c r="N43" i="9"/>
  <c r="M43" i="9"/>
  <c r="L43" i="9"/>
  <c r="K43" i="9"/>
  <c r="J43" i="9"/>
  <c r="O42" i="9"/>
  <c r="N42" i="9"/>
  <c r="M42" i="9"/>
  <c r="L42" i="9"/>
  <c r="K42" i="9"/>
  <c r="J42" i="9"/>
  <c r="O41" i="9"/>
  <c r="N41" i="9"/>
  <c r="M41" i="9"/>
  <c r="L41" i="9"/>
  <c r="K41" i="9"/>
  <c r="J41" i="9"/>
  <c r="O40" i="9"/>
  <c r="N40" i="9"/>
  <c r="M40" i="9"/>
  <c r="L40" i="9"/>
  <c r="K40" i="9"/>
  <c r="J40" i="9"/>
  <c r="O39" i="9"/>
  <c r="N39" i="9"/>
  <c r="M39" i="9"/>
  <c r="L39" i="9"/>
  <c r="K39" i="9"/>
  <c r="J39" i="9"/>
  <c r="M38" i="9"/>
  <c r="H38" i="9"/>
  <c r="G38" i="9"/>
  <c r="F38" i="9"/>
  <c r="E38" i="9"/>
  <c r="D38" i="9"/>
  <c r="N38" i="9" s="1"/>
  <c r="C38" i="9"/>
  <c r="C17" i="9" s="1"/>
  <c r="O37" i="9"/>
  <c r="N37" i="9"/>
  <c r="M37" i="9"/>
  <c r="L37" i="9"/>
  <c r="K37" i="9"/>
  <c r="J37" i="9"/>
  <c r="O36" i="9"/>
  <c r="N36" i="9"/>
  <c r="M36" i="9"/>
  <c r="L36" i="9"/>
  <c r="K36" i="9"/>
  <c r="J36" i="9"/>
  <c r="O35" i="9"/>
  <c r="N35" i="9"/>
  <c r="M35" i="9"/>
  <c r="L35" i="9"/>
  <c r="K35" i="9"/>
  <c r="J35" i="9"/>
  <c r="O34" i="9"/>
  <c r="N34" i="9"/>
  <c r="M34" i="9"/>
  <c r="L34" i="9"/>
  <c r="K34" i="9"/>
  <c r="J34" i="9"/>
  <c r="O33" i="9"/>
  <c r="N33" i="9"/>
  <c r="M33" i="9"/>
  <c r="L33" i="9"/>
  <c r="K33" i="9"/>
  <c r="J33" i="9"/>
  <c r="O32" i="9"/>
  <c r="N32" i="9"/>
  <c r="M32" i="9"/>
  <c r="L32" i="9"/>
  <c r="K32" i="9"/>
  <c r="J32" i="9"/>
  <c r="O31" i="9"/>
  <c r="N31" i="9"/>
  <c r="M31" i="9"/>
  <c r="L31" i="9"/>
  <c r="K31" i="9"/>
  <c r="J31" i="9"/>
  <c r="O30" i="9"/>
  <c r="N30" i="9"/>
  <c r="M30" i="9"/>
  <c r="L30" i="9"/>
  <c r="K30" i="9"/>
  <c r="J30" i="9"/>
  <c r="O29" i="9"/>
  <c r="N29" i="9"/>
  <c r="M29" i="9"/>
  <c r="L29" i="9"/>
  <c r="K29" i="9"/>
  <c r="J29" i="9"/>
  <c r="O28" i="9"/>
  <c r="N28" i="9"/>
  <c r="M28" i="9"/>
  <c r="L28" i="9"/>
  <c r="K28" i="9"/>
  <c r="J28" i="9"/>
  <c r="O27" i="9"/>
  <c r="N27" i="9"/>
  <c r="M27" i="9"/>
  <c r="L27" i="9"/>
  <c r="K27" i="9"/>
  <c r="J27" i="9"/>
  <c r="O26" i="9"/>
  <c r="N26" i="9"/>
  <c r="M26" i="9"/>
  <c r="L26" i="9"/>
  <c r="K26" i="9"/>
  <c r="J26" i="9"/>
  <c r="O25" i="9"/>
  <c r="N25" i="9"/>
  <c r="M25" i="9"/>
  <c r="L25" i="9"/>
  <c r="K25" i="9"/>
  <c r="J25" i="9"/>
  <c r="O24" i="9"/>
  <c r="N24" i="9"/>
  <c r="M24" i="9"/>
  <c r="L24" i="9"/>
  <c r="K24" i="9"/>
  <c r="J24" i="9"/>
  <c r="O23" i="9"/>
  <c r="N23" i="9"/>
  <c r="M23" i="9"/>
  <c r="L23" i="9"/>
  <c r="K23" i="9"/>
  <c r="J23" i="9"/>
  <c r="H22" i="9"/>
  <c r="G22" i="9"/>
  <c r="L22" i="9"/>
  <c r="F22" i="9"/>
  <c r="M22" i="9" s="1"/>
  <c r="E22" i="9"/>
  <c r="K22" i="9" s="1"/>
  <c r="D22" i="9"/>
  <c r="C22" i="9"/>
  <c r="O21" i="9"/>
  <c r="N21" i="9"/>
  <c r="M21" i="9"/>
  <c r="L21" i="9"/>
  <c r="K21" i="9"/>
  <c r="J21" i="9"/>
  <c r="O20" i="9"/>
  <c r="N20" i="9"/>
  <c r="M20" i="9"/>
  <c r="L20" i="9"/>
  <c r="K20" i="9"/>
  <c r="J20" i="9"/>
  <c r="O19" i="9"/>
  <c r="N19" i="9"/>
  <c r="M19" i="9"/>
  <c r="L19" i="9"/>
  <c r="K19" i="9"/>
  <c r="J19" i="9"/>
  <c r="H18" i="9"/>
  <c r="G18" i="9"/>
  <c r="F18" i="9"/>
  <c r="F17" i="9" s="1"/>
  <c r="E18" i="9"/>
  <c r="D18" i="9"/>
  <c r="N18" i="9" s="1"/>
  <c r="C18" i="9"/>
  <c r="O16" i="9"/>
  <c r="N16" i="9"/>
  <c r="M16" i="9"/>
  <c r="L16" i="9"/>
  <c r="K16" i="9"/>
  <c r="J16" i="9"/>
  <c r="O15" i="9"/>
  <c r="N15" i="9"/>
  <c r="M15" i="9"/>
  <c r="L15" i="9"/>
  <c r="K15" i="9"/>
  <c r="J15" i="9"/>
  <c r="M14" i="9"/>
  <c r="H14" i="9"/>
  <c r="G14" i="9"/>
  <c r="F14" i="9"/>
  <c r="E14" i="9"/>
  <c r="D14" i="9"/>
  <c r="C14" i="9"/>
  <c r="O13" i="9"/>
  <c r="N13" i="9"/>
  <c r="M13" i="9"/>
  <c r="L13" i="9"/>
  <c r="K13" i="9"/>
  <c r="J13" i="9"/>
  <c r="H12" i="9"/>
  <c r="G12" i="9"/>
  <c r="F12" i="9"/>
  <c r="E12" i="9"/>
  <c r="D12" i="9"/>
  <c r="C12" i="9"/>
  <c r="M55" i="9"/>
  <c r="N64" i="9"/>
  <c r="J12" i="9"/>
  <c r="D17" i="9"/>
  <c r="J52" i="9"/>
  <c r="J55" i="9"/>
  <c r="N58" i="9"/>
  <c r="K78" i="9"/>
  <c r="N22" i="9"/>
  <c r="O64" i="9"/>
  <c r="O66" i="9"/>
  <c r="N69" i="9"/>
  <c r="J69" i="9"/>
  <c r="O14" i="9"/>
  <c r="O52" i="9"/>
  <c r="O55" i="9"/>
  <c r="O58" i="9"/>
  <c r="O62" i="9"/>
  <c r="M64" i="9"/>
  <c r="O76" i="9"/>
  <c r="K76" i="9"/>
  <c r="M78" i="9"/>
  <c r="L12" i="9"/>
  <c r="N14" i="9"/>
  <c r="L55" i="9"/>
  <c r="L58" i="9"/>
  <c r="J62" i="9"/>
  <c r="N62" i="9"/>
  <c r="N76" i="9"/>
  <c r="L78" i="9"/>
  <c r="L38" i="9"/>
  <c r="L62" i="9"/>
  <c r="L66" i="9"/>
  <c r="L73" i="9"/>
  <c r="L52" i="9"/>
  <c r="N66" i="9"/>
  <c r="K28" i="7"/>
  <c r="J28" i="7"/>
  <c r="K27" i="7"/>
  <c r="J27" i="7"/>
  <c r="K26" i="7"/>
  <c r="J26" i="7"/>
  <c r="K25" i="7"/>
  <c r="J25" i="7"/>
  <c r="K24" i="7"/>
  <c r="J24" i="7"/>
  <c r="K23" i="7"/>
  <c r="J23" i="7"/>
  <c r="K22" i="7"/>
  <c r="J22" i="7"/>
  <c r="K21" i="7"/>
  <c r="J21" i="7"/>
  <c r="H20" i="7"/>
  <c r="K20" i="7" s="1"/>
  <c r="G20" i="7"/>
  <c r="F20" i="7"/>
  <c r="E20" i="7"/>
  <c r="D20" i="7"/>
  <c r="C20" i="7"/>
  <c r="K19" i="7"/>
  <c r="J19" i="7"/>
  <c r="H18" i="7"/>
  <c r="J18" i="7" s="1"/>
  <c r="G18" i="7"/>
  <c r="F18" i="7"/>
  <c r="E18" i="7"/>
  <c r="D18" i="7"/>
  <c r="C18" i="7"/>
  <c r="K17" i="7"/>
  <c r="J17" i="7"/>
  <c r="H16" i="7"/>
  <c r="G16" i="7"/>
  <c r="F16" i="7"/>
  <c r="E16" i="7"/>
  <c r="D16" i="7"/>
  <c r="J16" i="7" s="1"/>
  <c r="C16" i="7"/>
  <c r="K15" i="7"/>
  <c r="J15" i="7"/>
  <c r="H14" i="7"/>
  <c r="G14" i="7"/>
  <c r="F14" i="7"/>
  <c r="E14" i="7"/>
  <c r="K14" i="7" s="1"/>
  <c r="D14" i="7"/>
  <c r="J14" i="7" s="1"/>
  <c r="C14" i="7"/>
  <c r="K13" i="7"/>
  <c r="J13" i="7"/>
  <c r="H12" i="7"/>
  <c r="G12" i="7"/>
  <c r="F12" i="7"/>
  <c r="E12" i="7"/>
  <c r="D12" i="7"/>
  <c r="J12" i="7" s="1"/>
  <c r="D11" i="7"/>
  <c r="C12" i="7"/>
  <c r="F11" i="7"/>
  <c r="G11" i="7"/>
  <c r="J20" i="7"/>
  <c r="H11" i="7"/>
  <c r="J11" i="7"/>
  <c r="K16" i="7"/>
  <c r="K55" i="5"/>
  <c r="J55" i="5"/>
  <c r="H54" i="5"/>
  <c r="K54" i="5" s="1"/>
  <c r="G54" i="5"/>
  <c r="F54" i="5"/>
  <c r="E54" i="5"/>
  <c r="D54" i="5"/>
  <c r="J54" i="5" s="1"/>
  <c r="C54" i="5"/>
  <c r="K53" i="5"/>
  <c r="J53" i="5"/>
  <c r="K52" i="5"/>
  <c r="J52" i="5"/>
  <c r="H51" i="5"/>
  <c r="G51" i="5"/>
  <c r="F51" i="5"/>
  <c r="E51" i="5"/>
  <c r="D51" i="5"/>
  <c r="C51" i="5"/>
  <c r="K50" i="5"/>
  <c r="J50" i="5"/>
  <c r="H49" i="5"/>
  <c r="G49" i="5"/>
  <c r="F49" i="5"/>
  <c r="E49" i="5"/>
  <c r="D49" i="5"/>
  <c r="C49" i="5"/>
  <c r="K48" i="5"/>
  <c r="J48" i="5"/>
  <c r="K47" i="5"/>
  <c r="J47" i="5"/>
  <c r="K46" i="5"/>
  <c r="J46" i="5"/>
  <c r="K45" i="5"/>
  <c r="J45" i="5"/>
  <c r="K44" i="5"/>
  <c r="J44" i="5"/>
  <c r="K43" i="5"/>
  <c r="J43" i="5"/>
  <c r="K42" i="5"/>
  <c r="J42" i="5"/>
  <c r="K41" i="5"/>
  <c r="J41" i="5"/>
  <c r="K40" i="5"/>
  <c r="J40" i="5"/>
  <c r="H39" i="5"/>
  <c r="K39" i="5"/>
  <c r="G39" i="5"/>
  <c r="F39" i="5"/>
  <c r="E39" i="5"/>
  <c r="D39" i="5"/>
  <c r="C39" i="5"/>
  <c r="K38" i="5"/>
  <c r="J38" i="5"/>
  <c r="H37" i="5"/>
  <c r="K37" i="5" s="1"/>
  <c r="G37" i="5"/>
  <c r="F37" i="5"/>
  <c r="E37" i="5"/>
  <c r="D37" i="5"/>
  <c r="C37" i="5"/>
  <c r="K36" i="5"/>
  <c r="J36" i="5"/>
  <c r="H35" i="5"/>
  <c r="K35" i="5" s="1"/>
  <c r="G35" i="5"/>
  <c r="F35" i="5"/>
  <c r="E35" i="5"/>
  <c r="D35" i="5"/>
  <c r="C35" i="5"/>
  <c r="K34" i="5"/>
  <c r="J34" i="5"/>
  <c r="K33" i="5"/>
  <c r="J33" i="5"/>
  <c r="K32" i="5"/>
  <c r="J32" i="5"/>
  <c r="K31" i="5"/>
  <c r="J31" i="5"/>
  <c r="K30" i="5"/>
  <c r="J30" i="5"/>
  <c r="K29" i="5"/>
  <c r="J29" i="5"/>
  <c r="K28" i="5"/>
  <c r="J28" i="5"/>
  <c r="K27" i="5"/>
  <c r="J27" i="5"/>
  <c r="K26" i="5"/>
  <c r="J26" i="5"/>
  <c r="K24" i="5"/>
  <c r="J24" i="5"/>
  <c r="K23" i="5"/>
  <c r="J23" i="5"/>
  <c r="C23" i="5"/>
  <c r="C22" i="5"/>
  <c r="H22" i="5"/>
  <c r="K22" i="5" s="1"/>
  <c r="G22" i="5"/>
  <c r="F22" i="5"/>
  <c r="E22" i="5"/>
  <c r="D22" i="5"/>
  <c r="K21" i="5"/>
  <c r="J21" i="5"/>
  <c r="K19" i="5"/>
  <c r="J19" i="5"/>
  <c r="K18" i="5"/>
  <c r="J18" i="5"/>
  <c r="K17" i="5"/>
  <c r="J17" i="5"/>
  <c r="H16" i="5"/>
  <c r="K16" i="5"/>
  <c r="G16" i="5"/>
  <c r="G11" i="5" s="1"/>
  <c r="F16" i="5"/>
  <c r="E16" i="5"/>
  <c r="D16" i="5"/>
  <c r="C16" i="5"/>
  <c r="K15" i="5"/>
  <c r="J15" i="5"/>
  <c r="H14" i="5"/>
  <c r="K14" i="5" s="1"/>
  <c r="G14" i="5"/>
  <c r="F14" i="5"/>
  <c r="E14" i="5"/>
  <c r="D14" i="5"/>
  <c r="C14" i="5"/>
  <c r="K13" i="5"/>
  <c r="J13" i="5"/>
  <c r="H12" i="5"/>
  <c r="G12" i="5"/>
  <c r="F12" i="5"/>
  <c r="E12" i="5"/>
  <c r="D12" i="5"/>
  <c r="D11" i="5" s="1"/>
  <c r="C12" i="5"/>
  <c r="J37" i="5"/>
  <c r="E11" i="5"/>
  <c r="J39" i="5"/>
  <c r="J16" i="5"/>
  <c r="J22" i="5"/>
  <c r="L155" i="4"/>
  <c r="K155" i="4"/>
  <c r="L154" i="4"/>
  <c r="K154" i="4"/>
  <c r="I153" i="4"/>
  <c r="K153" i="4" s="1"/>
  <c r="H153" i="4"/>
  <c r="G153" i="4"/>
  <c r="F153" i="4"/>
  <c r="E153" i="4"/>
  <c r="D153" i="4"/>
  <c r="L152" i="4"/>
  <c r="K152" i="4"/>
  <c r="L151" i="4"/>
  <c r="K151" i="4"/>
  <c r="I150" i="4"/>
  <c r="H150" i="4"/>
  <c r="G150" i="4"/>
  <c r="F150" i="4"/>
  <c r="E150" i="4"/>
  <c r="D150" i="4"/>
  <c r="L149" i="4"/>
  <c r="K149" i="4"/>
  <c r="L148" i="4"/>
  <c r="K148" i="4"/>
  <c r="L147" i="4"/>
  <c r="K147" i="4"/>
  <c r="L146" i="4"/>
  <c r="K146" i="4"/>
  <c r="L145" i="4"/>
  <c r="K145" i="4"/>
  <c r="L144" i="4"/>
  <c r="K144" i="4"/>
  <c r="L143" i="4"/>
  <c r="K143" i="4"/>
  <c r="L142" i="4"/>
  <c r="K142" i="4"/>
  <c r="L141" i="4"/>
  <c r="K141" i="4"/>
  <c r="L140" i="4"/>
  <c r="K140" i="4"/>
  <c r="L139" i="4"/>
  <c r="K139" i="4"/>
  <c r="L138" i="4"/>
  <c r="K138" i="4"/>
  <c r="I137" i="4"/>
  <c r="K137" i="4" s="1"/>
  <c r="H137" i="4"/>
  <c r="G137" i="4"/>
  <c r="F137" i="4"/>
  <c r="E137" i="4"/>
  <c r="D137" i="4"/>
  <c r="L136" i="4"/>
  <c r="K136" i="4"/>
  <c r="I135" i="4"/>
  <c r="K135" i="4" s="1"/>
  <c r="H135" i="4"/>
  <c r="G135" i="4"/>
  <c r="F135" i="4"/>
  <c r="E135" i="4"/>
  <c r="D135" i="4"/>
  <c r="L134" i="4"/>
  <c r="K134" i="4"/>
  <c r="I133" i="4"/>
  <c r="L133" i="4" s="1"/>
  <c r="H133" i="4"/>
  <c r="G133" i="4"/>
  <c r="F133" i="4"/>
  <c r="E133" i="4"/>
  <c r="D133" i="4"/>
  <c r="L132" i="4"/>
  <c r="K132" i="4"/>
  <c r="I131" i="4"/>
  <c r="L131" i="4" s="1"/>
  <c r="H131" i="4"/>
  <c r="G131" i="4"/>
  <c r="F131" i="4"/>
  <c r="E131" i="4"/>
  <c r="D131" i="4"/>
  <c r="L130" i="4"/>
  <c r="K130" i="4"/>
  <c r="L129" i="4"/>
  <c r="K129" i="4"/>
  <c r="L128" i="4"/>
  <c r="K128" i="4"/>
  <c r="L127" i="4"/>
  <c r="K127" i="4"/>
  <c r="I126" i="4"/>
  <c r="H126" i="4"/>
  <c r="G126" i="4"/>
  <c r="F126" i="4"/>
  <c r="L126" i="4" s="1"/>
  <c r="E126" i="4"/>
  <c r="K126" i="4" s="1"/>
  <c r="D126" i="4"/>
  <c r="L125" i="4"/>
  <c r="K125" i="4"/>
  <c r="L124" i="4"/>
  <c r="K124" i="4"/>
  <c r="L123" i="4"/>
  <c r="K123" i="4"/>
  <c r="L122" i="4"/>
  <c r="K122" i="4"/>
  <c r="L121" i="4"/>
  <c r="K121" i="4"/>
  <c r="L120" i="4"/>
  <c r="K120" i="4"/>
  <c r="L119" i="4"/>
  <c r="K119" i="4"/>
  <c r="L118" i="4"/>
  <c r="K118" i="4"/>
  <c r="L117" i="4"/>
  <c r="K117" i="4"/>
  <c r="L116" i="4"/>
  <c r="K116" i="4"/>
  <c r="I115" i="4"/>
  <c r="L115" i="4" s="1"/>
  <c r="H115" i="4"/>
  <c r="G115" i="4"/>
  <c r="F115" i="4"/>
  <c r="E115" i="4"/>
  <c r="D115" i="4"/>
  <c r="L114" i="4"/>
  <c r="K114" i="4"/>
  <c r="L113" i="4"/>
  <c r="K113" i="4"/>
  <c r="L112" i="4"/>
  <c r="K112" i="4"/>
  <c r="L111" i="4"/>
  <c r="K111" i="4"/>
  <c r="L110" i="4"/>
  <c r="K110" i="4"/>
  <c r="L109" i="4"/>
  <c r="K109" i="4"/>
  <c r="L108" i="4"/>
  <c r="K108" i="4"/>
  <c r="I107" i="4"/>
  <c r="H107" i="4"/>
  <c r="G107" i="4"/>
  <c r="F107" i="4"/>
  <c r="E107" i="4"/>
  <c r="K107" i="4" s="1"/>
  <c r="D107" i="4"/>
  <c r="L106" i="4"/>
  <c r="K106" i="4"/>
  <c r="I105" i="4"/>
  <c r="H105" i="4"/>
  <c r="G105" i="4"/>
  <c r="F105" i="4"/>
  <c r="E105" i="4"/>
  <c r="D105" i="4"/>
  <c r="L104" i="4"/>
  <c r="K104" i="4"/>
  <c r="L103" i="4"/>
  <c r="K103" i="4"/>
  <c r="L102" i="4"/>
  <c r="K102" i="4"/>
  <c r="L101" i="4"/>
  <c r="K101" i="4"/>
  <c r="L100" i="4"/>
  <c r="K100" i="4"/>
  <c r="I99" i="4"/>
  <c r="H99" i="4"/>
  <c r="G99" i="4"/>
  <c r="F99" i="4"/>
  <c r="E99" i="4"/>
  <c r="K99" i="4" s="1"/>
  <c r="D99" i="4"/>
  <c r="L98" i="4"/>
  <c r="K98" i="4"/>
  <c r="L97" i="4"/>
  <c r="K97" i="4"/>
  <c r="L96" i="4"/>
  <c r="K96" i="4"/>
  <c r="I95" i="4"/>
  <c r="H95" i="4"/>
  <c r="G95" i="4"/>
  <c r="F95" i="4"/>
  <c r="E95" i="4"/>
  <c r="D95" i="4"/>
  <c r="L94" i="4"/>
  <c r="K94" i="4"/>
  <c r="L93" i="4"/>
  <c r="K93" i="4"/>
  <c r="L92" i="4"/>
  <c r="K92" i="4"/>
  <c r="L91" i="4"/>
  <c r="K91" i="4"/>
  <c r="L90" i="4"/>
  <c r="K90" i="4"/>
  <c r="I89" i="4"/>
  <c r="L89" i="4" s="1"/>
  <c r="H89" i="4"/>
  <c r="G89" i="4"/>
  <c r="F89" i="4"/>
  <c r="E89" i="4"/>
  <c r="D89" i="4"/>
  <c r="L88" i="4"/>
  <c r="K88" i="4"/>
  <c r="L87" i="4"/>
  <c r="K87" i="4"/>
  <c r="L86" i="4"/>
  <c r="K86" i="4"/>
  <c r="L85" i="4"/>
  <c r="K85" i="4"/>
  <c r="L84" i="4"/>
  <c r="K84" i="4"/>
  <c r="L83" i="4"/>
  <c r="K83" i="4"/>
  <c r="L82" i="4"/>
  <c r="K82" i="4"/>
  <c r="L81" i="4"/>
  <c r="K81" i="4"/>
  <c r="L80" i="4"/>
  <c r="K80" i="4"/>
  <c r="I79" i="4"/>
  <c r="H79" i="4"/>
  <c r="G79" i="4"/>
  <c r="F79" i="4"/>
  <c r="E79" i="4"/>
  <c r="D79" i="4"/>
  <c r="L78" i="4"/>
  <c r="K78" i="4"/>
  <c r="L77" i="4"/>
  <c r="K77" i="4"/>
  <c r="I76" i="4"/>
  <c r="H76" i="4"/>
  <c r="G76" i="4"/>
  <c r="F76" i="4"/>
  <c r="E76" i="4"/>
  <c r="D76" i="4"/>
  <c r="L75" i="4"/>
  <c r="K75" i="4"/>
  <c r="L74" i="4"/>
  <c r="K74" i="4"/>
  <c r="L73" i="4"/>
  <c r="K73" i="4"/>
  <c r="I72" i="4"/>
  <c r="H72" i="4"/>
  <c r="G72" i="4"/>
  <c r="F72" i="4"/>
  <c r="L72" i="4" s="1"/>
  <c r="E72" i="4"/>
  <c r="K72" i="4" s="1"/>
  <c r="D72" i="4"/>
  <c r="L71" i="4"/>
  <c r="K71" i="4"/>
  <c r="L70" i="4"/>
  <c r="K70" i="4"/>
  <c r="L69" i="4"/>
  <c r="K69" i="4"/>
  <c r="L68" i="4"/>
  <c r="K68" i="4"/>
  <c r="L67" i="4"/>
  <c r="K67" i="4"/>
  <c r="L66" i="4"/>
  <c r="K66" i="4"/>
  <c r="L65" i="4"/>
  <c r="K65" i="4"/>
  <c r="L64" i="4"/>
  <c r="K64" i="4"/>
  <c r="L63" i="4"/>
  <c r="K63" i="4"/>
  <c r="L62" i="4"/>
  <c r="K62" i="4"/>
  <c r="L61" i="4"/>
  <c r="K61" i="4"/>
  <c r="L60" i="4"/>
  <c r="K60" i="4"/>
  <c r="L59" i="4"/>
  <c r="K59" i="4"/>
  <c r="L58" i="4"/>
  <c r="K58" i="4"/>
  <c r="I57" i="4"/>
  <c r="H57" i="4"/>
  <c r="G57" i="4"/>
  <c r="F57" i="4"/>
  <c r="E57" i="4"/>
  <c r="D57" i="4"/>
  <c r="L56" i="4"/>
  <c r="K56" i="4"/>
  <c r="L55" i="4"/>
  <c r="K55" i="4"/>
  <c r="L54" i="4"/>
  <c r="K54" i="4"/>
  <c r="L53" i="4"/>
  <c r="K53" i="4"/>
  <c r="L52" i="4"/>
  <c r="K52" i="4"/>
  <c r="L51" i="4"/>
  <c r="K51" i="4"/>
  <c r="I50" i="4"/>
  <c r="H50" i="4"/>
  <c r="G50" i="4"/>
  <c r="F50" i="4"/>
  <c r="E50" i="4"/>
  <c r="D50" i="4"/>
  <c r="L49" i="4"/>
  <c r="K49" i="4"/>
  <c r="L48" i="4"/>
  <c r="K48" i="4"/>
  <c r="L47" i="4"/>
  <c r="K47" i="4"/>
  <c r="L46" i="4"/>
  <c r="K46" i="4"/>
  <c r="L45" i="4"/>
  <c r="K45" i="4"/>
  <c r="I44" i="4"/>
  <c r="H44" i="4"/>
  <c r="G44" i="4"/>
  <c r="F44" i="4"/>
  <c r="E44" i="4"/>
  <c r="D44" i="4"/>
  <c r="L43" i="4"/>
  <c r="K43" i="4"/>
  <c r="I42" i="4"/>
  <c r="H42" i="4"/>
  <c r="G42" i="4"/>
  <c r="F42" i="4"/>
  <c r="E42" i="4"/>
  <c r="D42" i="4"/>
  <c r="L41" i="4"/>
  <c r="K41" i="4"/>
  <c r="L40" i="4"/>
  <c r="K40" i="4"/>
  <c r="L39" i="4"/>
  <c r="K39" i="4"/>
  <c r="L38" i="4"/>
  <c r="K38" i="4"/>
  <c r="I37" i="4"/>
  <c r="K37" i="4" s="1"/>
  <c r="H37" i="4"/>
  <c r="G37" i="4"/>
  <c r="F37" i="4"/>
  <c r="E37" i="4"/>
  <c r="D37" i="4"/>
  <c r="L36" i="4"/>
  <c r="K36" i="4"/>
  <c r="I35" i="4"/>
  <c r="K35" i="4" s="1"/>
  <c r="H35" i="4"/>
  <c r="G35" i="4"/>
  <c r="F35" i="4"/>
  <c r="E35" i="4"/>
  <c r="D35" i="4"/>
  <c r="L34" i="4"/>
  <c r="K34" i="4"/>
  <c r="L33" i="4"/>
  <c r="K33" i="4"/>
  <c r="L32" i="4"/>
  <c r="K32" i="4"/>
  <c r="L31" i="4"/>
  <c r="K31" i="4"/>
  <c r="L30" i="4"/>
  <c r="K30" i="4"/>
  <c r="L29" i="4"/>
  <c r="K29" i="4"/>
  <c r="L28" i="4"/>
  <c r="K28" i="4"/>
  <c r="L27" i="4"/>
  <c r="K27" i="4"/>
  <c r="I26" i="4"/>
  <c r="H26" i="4"/>
  <c r="G26" i="4"/>
  <c r="F26" i="4"/>
  <c r="L26" i="4" s="1"/>
  <c r="E26" i="4"/>
  <c r="K26" i="4" s="1"/>
  <c r="D26" i="4"/>
  <c r="L25" i="4"/>
  <c r="K25" i="4"/>
  <c r="L24" i="4"/>
  <c r="K24" i="4"/>
  <c r="I23" i="4"/>
  <c r="H23" i="4"/>
  <c r="H11" i="4" s="1"/>
  <c r="G23" i="4"/>
  <c r="F23" i="4"/>
  <c r="E23" i="4"/>
  <c r="D23" i="4"/>
  <c r="L22" i="4"/>
  <c r="K22" i="4"/>
  <c r="L21" i="4"/>
  <c r="K21" i="4"/>
  <c r="L20" i="4"/>
  <c r="K20" i="4"/>
  <c r="L19" i="4"/>
  <c r="K19" i="4"/>
  <c r="L18" i="4"/>
  <c r="K18" i="4"/>
  <c r="L17" i="4"/>
  <c r="K17" i="4"/>
  <c r="L16" i="4"/>
  <c r="K16" i="4"/>
  <c r="L15" i="4"/>
  <c r="K15" i="4"/>
  <c r="I14" i="4"/>
  <c r="H14" i="4"/>
  <c r="G14" i="4"/>
  <c r="F14" i="4"/>
  <c r="E14" i="4"/>
  <c r="K14" i="4" s="1"/>
  <c r="D14" i="4"/>
  <c r="L13" i="4"/>
  <c r="K13" i="4"/>
  <c r="I12" i="4"/>
  <c r="H12" i="4"/>
  <c r="G12" i="4"/>
  <c r="F12" i="4"/>
  <c r="E12" i="4"/>
  <c r="D12" i="4"/>
  <c r="K105" i="4"/>
  <c r="L107" i="4"/>
  <c r="K23" i="4"/>
  <c r="L105" i="4"/>
  <c r="K131" i="4"/>
  <c r="L23" i="4"/>
  <c r="L99" i="4"/>
  <c r="L14" i="4"/>
  <c r="K133" i="4"/>
  <c r="K77" i="3"/>
  <c r="L77" i="3"/>
  <c r="L81" i="3"/>
  <c r="L80" i="3" s="1"/>
  <c r="L127" i="3"/>
  <c r="K127" i="3"/>
  <c r="L125" i="3"/>
  <c r="K125" i="3"/>
  <c r="L123" i="3"/>
  <c r="K123" i="3"/>
  <c r="L122" i="3"/>
  <c r="K122" i="3"/>
  <c r="L121" i="3"/>
  <c r="K121" i="3"/>
  <c r="L120" i="3"/>
  <c r="K120" i="3"/>
  <c r="L119" i="3"/>
  <c r="K119" i="3"/>
  <c r="L118" i="3"/>
  <c r="K118" i="3"/>
  <c r="L117" i="3"/>
  <c r="K117" i="3"/>
  <c r="L116" i="3"/>
  <c r="K116" i="3"/>
  <c r="L115" i="3"/>
  <c r="K115" i="3"/>
  <c r="L114" i="3"/>
  <c r="K114" i="3"/>
  <c r="L113" i="3"/>
  <c r="K113" i="3"/>
  <c r="L112" i="3"/>
  <c r="K112" i="3"/>
  <c r="L111" i="3"/>
  <c r="K111" i="3"/>
  <c r="L110" i="3"/>
  <c r="K110" i="3"/>
  <c r="L109" i="3"/>
  <c r="K109" i="3"/>
  <c r="L108" i="3"/>
  <c r="K108" i="3"/>
  <c r="L107" i="3"/>
  <c r="K107" i="3"/>
  <c r="L106" i="3"/>
  <c r="K106" i="3"/>
  <c r="L105" i="3"/>
  <c r="K105" i="3"/>
  <c r="L104" i="3"/>
  <c r="K104" i="3"/>
  <c r="L103" i="3"/>
  <c r="K103" i="3"/>
  <c r="L102" i="3"/>
  <c r="K102" i="3"/>
  <c r="L101" i="3"/>
  <c r="K101" i="3"/>
  <c r="L100" i="3"/>
  <c r="K100" i="3"/>
  <c r="L99" i="3"/>
  <c r="K99" i="3"/>
  <c r="L98" i="3"/>
  <c r="K98" i="3"/>
  <c r="L97" i="3"/>
  <c r="K97" i="3"/>
  <c r="L96" i="3"/>
  <c r="K96" i="3"/>
  <c r="K94" i="3"/>
  <c r="L92" i="3"/>
  <c r="K92" i="3"/>
  <c r="L90" i="3"/>
  <c r="K90" i="3"/>
  <c r="L89" i="3"/>
  <c r="K89" i="3"/>
  <c r="L88" i="3"/>
  <c r="K88" i="3"/>
  <c r="L87" i="3"/>
  <c r="K87" i="3"/>
  <c r="L85" i="3"/>
  <c r="K85" i="3"/>
  <c r="L83" i="3"/>
  <c r="K83" i="3"/>
  <c r="L82" i="3"/>
  <c r="K82" i="3"/>
  <c r="K81" i="3"/>
  <c r="K80" i="3"/>
  <c r="L76" i="3"/>
  <c r="K76" i="3"/>
  <c r="L75" i="3"/>
  <c r="K75" i="3"/>
  <c r="L74" i="3"/>
  <c r="K74" i="3"/>
  <c r="L73" i="3"/>
  <c r="K73" i="3"/>
  <c r="L72" i="3"/>
  <c r="K72" i="3"/>
  <c r="L71" i="3"/>
  <c r="K71" i="3"/>
  <c r="L70" i="3"/>
  <c r="K70"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7" i="3"/>
  <c r="K47" i="3"/>
  <c r="L46" i="3"/>
  <c r="K46" i="3"/>
  <c r="L45" i="3"/>
  <c r="K45" i="3"/>
  <c r="L44" i="3"/>
  <c r="K44" i="3"/>
  <c r="L43" i="3"/>
  <c r="K43" i="3"/>
  <c r="L42" i="3"/>
  <c r="K42" i="3"/>
  <c r="L41" i="3"/>
  <c r="K41" i="3"/>
  <c r="L40" i="3"/>
  <c r="K40" i="3"/>
  <c r="L39" i="3"/>
  <c r="K39" i="3"/>
  <c r="L38" i="3"/>
  <c r="K38" i="3"/>
  <c r="K37" i="3"/>
  <c r="L36" i="3"/>
  <c r="K36" i="3"/>
  <c r="L35" i="3"/>
  <c r="K35" i="3"/>
  <c r="L34" i="3"/>
  <c r="K34" i="3"/>
  <c r="L33" i="3"/>
  <c r="K33" i="3"/>
  <c r="L31" i="3"/>
  <c r="K31" i="3"/>
  <c r="L30" i="3"/>
  <c r="K30" i="3"/>
  <c r="L29" i="3"/>
  <c r="K29" i="3"/>
  <c r="L28" i="3"/>
  <c r="K28" i="3"/>
  <c r="K27" i="3"/>
  <c r="L26" i="3"/>
  <c r="K26" i="3"/>
  <c r="L25" i="3"/>
  <c r="K25" i="3"/>
  <c r="L23" i="3"/>
  <c r="K23" i="3"/>
  <c r="L22" i="3"/>
  <c r="K22" i="3"/>
  <c r="L20" i="3"/>
  <c r="K20" i="3"/>
  <c r="L19" i="3"/>
  <c r="K19" i="3"/>
  <c r="L18" i="3"/>
  <c r="K18" i="3"/>
  <c r="L17" i="3"/>
  <c r="K17" i="3"/>
  <c r="L16" i="3"/>
  <c r="K16" i="3"/>
  <c r="L15" i="3"/>
  <c r="K15" i="3"/>
  <c r="L13" i="3"/>
  <c r="K13" i="3"/>
  <c r="L11" i="3"/>
  <c r="K11" i="3"/>
  <c r="I126" i="3"/>
  <c r="K126" i="3" s="1"/>
  <c r="H126" i="3"/>
  <c r="G126" i="3"/>
  <c r="F126" i="3"/>
  <c r="E126" i="3"/>
  <c r="D126" i="3"/>
  <c r="I124" i="3"/>
  <c r="H124" i="3"/>
  <c r="G124" i="3"/>
  <c r="F124" i="3"/>
  <c r="E124" i="3"/>
  <c r="K124" i="3" s="1"/>
  <c r="D124" i="3"/>
  <c r="I95" i="3"/>
  <c r="H95" i="3"/>
  <c r="G95" i="3"/>
  <c r="F95" i="3"/>
  <c r="E95" i="3"/>
  <c r="K95" i="3" s="1"/>
  <c r="D95" i="3"/>
  <c r="I93" i="3"/>
  <c r="K93" i="3" s="1"/>
  <c r="H93" i="3"/>
  <c r="G93" i="3"/>
  <c r="F93" i="3"/>
  <c r="E93" i="3"/>
  <c r="D93" i="3"/>
  <c r="I91" i="3"/>
  <c r="K91" i="3" s="1"/>
  <c r="H91" i="3"/>
  <c r="G91" i="3"/>
  <c r="F91" i="3"/>
  <c r="E91" i="3"/>
  <c r="D91" i="3"/>
  <c r="I86" i="3"/>
  <c r="H86" i="3"/>
  <c r="G86" i="3"/>
  <c r="F86" i="3"/>
  <c r="E86" i="3"/>
  <c r="K86" i="3" s="1"/>
  <c r="D86" i="3"/>
  <c r="I84" i="3"/>
  <c r="H84" i="3"/>
  <c r="G84" i="3"/>
  <c r="F84" i="3"/>
  <c r="L84" i="3" s="1"/>
  <c r="E84" i="3"/>
  <c r="D84" i="3"/>
  <c r="I79" i="3"/>
  <c r="H79" i="3"/>
  <c r="G79" i="3"/>
  <c r="F79" i="3"/>
  <c r="E79" i="3"/>
  <c r="D79" i="3"/>
  <c r="I77" i="3"/>
  <c r="H77" i="3"/>
  <c r="G77" i="3"/>
  <c r="F77" i="3"/>
  <c r="D77" i="3"/>
  <c r="C60" i="3"/>
  <c r="I48" i="3"/>
  <c r="H48" i="3"/>
  <c r="G48" i="3"/>
  <c r="F48" i="3"/>
  <c r="E48" i="3"/>
  <c r="D48" i="3"/>
  <c r="I32" i="3"/>
  <c r="H32" i="3"/>
  <c r="G32" i="3"/>
  <c r="F32" i="3"/>
  <c r="L32" i="3" s="1"/>
  <c r="E32" i="3"/>
  <c r="K32" i="3" s="1"/>
  <c r="D32" i="3"/>
  <c r="C27" i="3"/>
  <c r="C26" i="3"/>
  <c r="C25" i="3"/>
  <c r="I24" i="3"/>
  <c r="K24" i="3" s="1"/>
  <c r="H24" i="3"/>
  <c r="G24" i="3"/>
  <c r="F24" i="3"/>
  <c r="L24" i="3" s="1"/>
  <c r="E24" i="3"/>
  <c r="D24" i="3"/>
  <c r="I21" i="3"/>
  <c r="H21" i="3"/>
  <c r="G21" i="3"/>
  <c r="F21" i="3"/>
  <c r="E21" i="3"/>
  <c r="K21" i="3" s="1"/>
  <c r="D21" i="3"/>
  <c r="C16" i="3"/>
  <c r="C15" i="3"/>
  <c r="I14" i="3"/>
  <c r="H14" i="3"/>
  <c r="G14" i="3"/>
  <c r="F14" i="3"/>
  <c r="E14" i="3"/>
  <c r="D14" i="3"/>
  <c r="I12" i="3"/>
  <c r="L12" i="3" s="1"/>
  <c r="H12" i="3"/>
  <c r="G12" i="3"/>
  <c r="F12" i="3"/>
  <c r="E12" i="3"/>
  <c r="D12" i="3"/>
  <c r="I10" i="3"/>
  <c r="H10" i="3"/>
  <c r="G10" i="3"/>
  <c r="F10" i="3"/>
  <c r="E10" i="3"/>
  <c r="D10" i="3"/>
  <c r="L86" i="3"/>
  <c r="L124" i="3"/>
  <c r="K84" i="3"/>
  <c r="L48" i="3"/>
  <c r="L21" i="3"/>
  <c r="L95" i="3"/>
  <c r="L14" i="3"/>
  <c r="L91" i="3"/>
  <c r="L126" i="3"/>
  <c r="K12" i="3"/>
  <c r="K48" i="3"/>
  <c r="O222" i="2"/>
  <c r="P229" i="2"/>
  <c r="P227" i="2"/>
  <c r="P226" i="2"/>
  <c r="P225" i="2"/>
  <c r="P223" i="2"/>
  <c r="P222" i="2"/>
  <c r="P221" i="2"/>
  <c r="P220" i="2"/>
  <c r="P219" i="2"/>
  <c r="P218" i="2"/>
  <c r="P217" i="2"/>
  <c r="P216" i="2"/>
  <c r="P215" i="2"/>
  <c r="P214" i="2"/>
  <c r="P213" i="2"/>
  <c r="P209" i="2"/>
  <c r="P208" i="2"/>
  <c r="P207" i="2"/>
  <c r="P206" i="2"/>
  <c r="P202" i="2"/>
  <c r="P201" i="2"/>
  <c r="P200" i="2"/>
  <c r="P199" i="2"/>
  <c r="P198" i="2"/>
  <c r="P194" i="2"/>
  <c r="P188" i="2"/>
  <c r="P187" i="2"/>
  <c r="P186" i="2"/>
  <c r="P185" i="2"/>
  <c r="P183" i="2"/>
  <c r="P182" i="2"/>
  <c r="P180" i="2"/>
  <c r="P176" i="2"/>
  <c r="P175" i="2"/>
  <c r="P174" i="2"/>
  <c r="P172" i="2"/>
  <c r="P171" i="2"/>
  <c r="P170" i="2"/>
  <c r="P168" i="2"/>
  <c r="P166" i="2"/>
  <c r="P165" i="2"/>
  <c r="P162" i="2"/>
  <c r="P160" i="2"/>
  <c r="P158" i="2"/>
  <c r="P157" i="2"/>
  <c r="P156" i="2"/>
  <c r="P155" i="2"/>
  <c r="P152" i="2"/>
  <c r="P147" i="2"/>
  <c r="P145" i="2"/>
  <c r="P142" i="2"/>
  <c r="P141" i="2"/>
  <c r="P139" i="2"/>
  <c r="P137" i="2"/>
  <c r="P136" i="2"/>
  <c r="P134" i="2"/>
  <c r="P133" i="2"/>
  <c r="P132" i="2"/>
  <c r="P131" i="2"/>
  <c r="P130" i="2"/>
  <c r="P126" i="2"/>
  <c r="P125" i="2"/>
  <c r="P124" i="2"/>
  <c r="P123" i="2"/>
  <c r="P121" i="2"/>
  <c r="P119" i="2"/>
  <c r="P117" i="2"/>
  <c r="P116" i="2"/>
  <c r="P115" i="2"/>
  <c r="P114" i="2"/>
  <c r="P112" i="2"/>
  <c r="P111" i="2"/>
  <c r="P110" i="2"/>
  <c r="P108" i="2"/>
  <c r="P107" i="2"/>
  <c r="P102" i="2"/>
  <c r="P100" i="2"/>
  <c r="P99" i="2"/>
  <c r="P97" i="2"/>
  <c r="P95" i="2"/>
  <c r="P94" i="2"/>
  <c r="P93" i="2"/>
  <c r="P90" i="2"/>
  <c r="P89" i="2"/>
  <c r="P88" i="2"/>
  <c r="P86" i="2"/>
  <c r="P85" i="2"/>
  <c r="P84" i="2"/>
  <c r="P83" i="2"/>
  <c r="P82" i="2"/>
  <c r="P81" i="2"/>
  <c r="P80" i="2"/>
  <c r="P79" i="2"/>
  <c r="P78" i="2"/>
  <c r="P76" i="2"/>
  <c r="P75" i="2"/>
  <c r="P74" i="2"/>
  <c r="P73" i="2"/>
  <c r="P72" i="2"/>
  <c r="P71" i="2"/>
  <c r="P70" i="2"/>
  <c r="P69" i="2"/>
  <c r="P68" i="2"/>
  <c r="P67" i="2"/>
  <c r="P66" i="2"/>
  <c r="P64" i="2"/>
  <c r="P63" i="2"/>
  <c r="P62" i="2"/>
  <c r="P61" i="2"/>
  <c r="P60" i="2"/>
  <c r="P59" i="2"/>
  <c r="P57" i="2"/>
  <c r="P56" i="2"/>
  <c r="P55" i="2"/>
  <c r="P54" i="2"/>
  <c r="P53" i="2"/>
  <c r="P52" i="2"/>
  <c r="P51" i="2"/>
  <c r="P50" i="2"/>
  <c r="P48" i="2"/>
  <c r="P47" i="2"/>
  <c r="P45" i="2"/>
  <c r="P44" i="2"/>
  <c r="P43" i="2"/>
  <c r="P42" i="2"/>
  <c r="P41" i="2"/>
  <c r="P40" i="2"/>
  <c r="P39" i="2"/>
  <c r="P38" i="2"/>
  <c r="P36" i="2"/>
  <c r="P33" i="2"/>
  <c r="P31" i="2"/>
  <c r="P29" i="2"/>
  <c r="P28" i="2"/>
  <c r="P25" i="2"/>
  <c r="P24" i="2"/>
  <c r="P19" i="2"/>
  <c r="P18" i="2"/>
  <c r="P17" i="2"/>
  <c r="P16" i="2"/>
  <c r="P15" i="2"/>
  <c r="P14" i="2"/>
  <c r="P13" i="2"/>
  <c r="P12" i="2"/>
  <c r="O229" i="2"/>
  <c r="O228" i="2"/>
  <c r="O227" i="2"/>
  <c r="O226" i="2"/>
  <c r="O225" i="2"/>
  <c r="O223" i="2"/>
  <c r="O221" i="2"/>
  <c r="O220" i="2"/>
  <c r="O219" i="2"/>
  <c r="O218" i="2"/>
  <c r="O217" i="2"/>
  <c r="O216" i="2"/>
  <c r="O215" i="2"/>
  <c r="O214" i="2"/>
  <c r="O213" i="2"/>
  <c r="O209" i="2"/>
  <c r="O208" i="2"/>
  <c r="O207" i="2"/>
  <c r="O205" i="2"/>
  <c r="O202" i="2"/>
  <c r="O201" i="2"/>
  <c r="O200" i="2"/>
  <c r="O198" i="2"/>
  <c r="O195" i="2"/>
  <c r="O194" i="2"/>
  <c r="O190" i="2"/>
  <c r="O189" i="2"/>
  <c r="O188" i="2"/>
  <c r="O187" i="2"/>
  <c r="O186" i="2"/>
  <c r="O185" i="2"/>
  <c r="O183" i="2"/>
  <c r="O180" i="2"/>
  <c r="O176" i="2"/>
  <c r="O175" i="2"/>
  <c r="O174" i="2"/>
  <c r="O172" i="2"/>
  <c r="O171" i="2"/>
  <c r="O170" i="2"/>
  <c r="O168" i="2"/>
  <c r="O166" i="2"/>
  <c r="O165" i="2"/>
  <c r="O162" i="2"/>
  <c r="O160" i="2"/>
  <c r="O158" i="2"/>
  <c r="O157" i="2"/>
  <c r="O156" i="2"/>
  <c r="O155" i="2"/>
  <c r="O154" i="2"/>
  <c r="O152" i="2"/>
  <c r="O147" i="2"/>
  <c r="O146" i="2"/>
  <c r="O145" i="2"/>
  <c r="O141" i="2"/>
  <c r="O140" i="2"/>
  <c r="O139" i="2"/>
  <c r="O138" i="2"/>
  <c r="O137" i="2"/>
  <c r="O136" i="2"/>
  <c r="O134" i="2"/>
  <c r="O133" i="2"/>
  <c r="O132" i="2"/>
  <c r="O131" i="2"/>
  <c r="O130" i="2"/>
  <c r="O126" i="2"/>
  <c r="O125" i="2"/>
  <c r="O124" i="2"/>
  <c r="O123" i="2"/>
  <c r="O122" i="2"/>
  <c r="O121" i="2"/>
  <c r="O119" i="2"/>
  <c r="O117" i="2"/>
  <c r="O116" i="2"/>
  <c r="O115" i="2"/>
  <c r="O114" i="2"/>
  <c r="O112" i="2"/>
  <c r="O111" i="2"/>
  <c r="O110" i="2"/>
  <c r="O108" i="2"/>
  <c r="O107" i="2"/>
  <c r="O102" i="2"/>
  <c r="O101" i="2"/>
  <c r="O100" i="2"/>
  <c r="O99" i="2"/>
  <c r="O97" i="2"/>
  <c r="O95" i="2"/>
  <c r="O94" i="2"/>
  <c r="O93" i="2"/>
  <c r="O92" i="2"/>
  <c r="O91" i="2"/>
  <c r="O90" i="2"/>
  <c r="O88" i="2"/>
  <c r="O86" i="2"/>
  <c r="O85" i="2"/>
  <c r="O84" i="2"/>
  <c r="O83" i="2"/>
  <c r="O82" i="2"/>
  <c r="O81" i="2"/>
  <c r="O80" i="2"/>
  <c r="O79" i="2"/>
  <c r="O78" i="2"/>
  <c r="O76" i="2"/>
  <c r="O75" i="2"/>
  <c r="O74" i="2"/>
  <c r="O73" i="2"/>
  <c r="O72" i="2"/>
  <c r="O71" i="2"/>
  <c r="O70" i="2"/>
  <c r="O69" i="2"/>
  <c r="O68" i="2"/>
  <c r="O67" i="2"/>
  <c r="O66" i="2"/>
  <c r="O64" i="2"/>
  <c r="O63" i="2"/>
  <c r="O62" i="2"/>
  <c r="O61" i="2"/>
  <c r="O60" i="2"/>
  <c r="O59" i="2"/>
  <c r="O58" i="2"/>
  <c r="O57" i="2"/>
  <c r="O56" i="2"/>
  <c r="O55" i="2"/>
  <c r="O54" i="2"/>
  <c r="O53" i="2"/>
  <c r="O52" i="2"/>
  <c r="O51" i="2"/>
  <c r="O50" i="2"/>
  <c r="O48" i="2"/>
  <c r="O47" i="2"/>
  <c r="O45" i="2"/>
  <c r="O44" i="2"/>
  <c r="O43" i="2"/>
  <c r="O42" i="2"/>
  <c r="O41" i="2"/>
  <c r="O40" i="2"/>
  <c r="O39" i="2"/>
  <c r="O38" i="2"/>
  <c r="O36" i="2"/>
  <c r="O33" i="2"/>
  <c r="O31" i="2"/>
  <c r="O29" i="2"/>
  <c r="O28" i="2"/>
  <c r="O25" i="2"/>
  <c r="O24" i="2"/>
  <c r="O19" i="2"/>
  <c r="O18" i="2"/>
  <c r="O17" i="2"/>
  <c r="O16" i="2"/>
  <c r="O15" i="2"/>
  <c r="O14" i="2"/>
  <c r="O13" i="2"/>
  <c r="O12" i="2"/>
  <c r="K639" i="2"/>
  <c r="L638" i="2"/>
  <c r="K638" i="2"/>
  <c r="L637" i="2"/>
  <c r="K637" i="2"/>
  <c r="L636" i="2"/>
  <c r="K636" i="2"/>
  <c r="K635" i="2"/>
  <c r="K634" i="2"/>
  <c r="K633" i="2"/>
  <c r="K632" i="2"/>
  <c r="L631" i="2"/>
  <c r="K631" i="2"/>
  <c r="L630" i="2"/>
  <c r="K630" i="2"/>
  <c r="L629" i="2"/>
  <c r="K629" i="2"/>
  <c r="L627" i="2"/>
  <c r="K627" i="2"/>
  <c r="K625" i="2"/>
  <c r="L624" i="2"/>
  <c r="K624" i="2"/>
  <c r="L623" i="2"/>
  <c r="K623" i="2"/>
  <c r="L619" i="2"/>
  <c r="K619" i="2"/>
  <c r="K618" i="2"/>
  <c r="L617" i="2"/>
  <c r="K617" i="2"/>
  <c r="L616" i="2"/>
  <c r="K616" i="2"/>
  <c r="L615" i="2"/>
  <c r="K615" i="2"/>
  <c r="L614" i="2"/>
  <c r="K614" i="2"/>
  <c r="L612" i="2"/>
  <c r="K612" i="2"/>
  <c r="K611" i="2"/>
  <c r="L609" i="2"/>
  <c r="K609" i="2"/>
  <c r="K608" i="2"/>
  <c r="K607" i="2"/>
  <c r="K606" i="2"/>
  <c r="L605" i="2"/>
  <c r="K605" i="2"/>
  <c r="L604" i="2"/>
  <c r="K604" i="2"/>
  <c r="L603" i="2"/>
  <c r="K603" i="2"/>
  <c r="L601" i="2"/>
  <c r="K601" i="2"/>
  <c r="L600" i="2"/>
  <c r="K600" i="2"/>
  <c r="L599" i="2"/>
  <c r="K599" i="2"/>
  <c r="L597" i="2"/>
  <c r="K597" i="2"/>
  <c r="L595" i="2"/>
  <c r="K595" i="2"/>
  <c r="K593" i="2"/>
  <c r="K592" i="2"/>
  <c r="L591" i="2"/>
  <c r="K591" i="2"/>
  <c r="K590" i="2"/>
  <c r="L589" i="2"/>
  <c r="K589" i="2"/>
  <c r="L587" i="2"/>
  <c r="K587" i="2"/>
  <c r="L586" i="2"/>
  <c r="K586" i="2"/>
  <c r="L585" i="2"/>
  <c r="K585" i="2"/>
  <c r="L584" i="2"/>
  <c r="K584" i="2"/>
  <c r="L581" i="2"/>
  <c r="K581" i="2"/>
  <c r="L576" i="2"/>
  <c r="K576" i="2"/>
  <c r="L574" i="2"/>
  <c r="K574" i="2"/>
  <c r="L570" i="2"/>
  <c r="K570" i="2"/>
  <c r="L569" i="2"/>
  <c r="K569" i="2"/>
  <c r="L568" i="2"/>
  <c r="K568" i="2"/>
  <c r="L567" i="2"/>
  <c r="K567" i="2"/>
  <c r="L566" i="2"/>
  <c r="K566" i="2"/>
  <c r="L565" i="2"/>
  <c r="K565" i="2"/>
  <c r="L563" i="2"/>
  <c r="K563" i="2"/>
  <c r="L562" i="2"/>
  <c r="K562" i="2"/>
  <c r="L561" i="2"/>
  <c r="K561" i="2"/>
  <c r="L560" i="2"/>
  <c r="K560" i="2"/>
  <c r="L559" i="2"/>
  <c r="K559" i="2"/>
  <c r="L555" i="2"/>
  <c r="K555" i="2"/>
  <c r="L554" i="2"/>
  <c r="K554" i="2"/>
  <c r="L553" i="2"/>
  <c r="K553" i="2"/>
  <c r="L552" i="2"/>
  <c r="K552" i="2"/>
  <c r="L550" i="2"/>
  <c r="K550" i="2"/>
  <c r="L548" i="2"/>
  <c r="K548" i="2"/>
  <c r="L546" i="2"/>
  <c r="K546" i="2"/>
  <c r="L545" i="2"/>
  <c r="K545" i="2"/>
  <c r="L544" i="2"/>
  <c r="K544" i="2"/>
  <c r="L543" i="2"/>
  <c r="K543" i="2"/>
  <c r="L541" i="2"/>
  <c r="K541" i="2"/>
  <c r="L540" i="2"/>
  <c r="K540" i="2"/>
  <c r="L536" i="2"/>
  <c r="K536" i="2"/>
  <c r="L534" i="2"/>
  <c r="K534" i="2"/>
  <c r="L533" i="2"/>
  <c r="K533" i="2"/>
  <c r="L532" i="2"/>
  <c r="K532" i="2"/>
  <c r="L531" i="2"/>
  <c r="K531" i="2"/>
  <c r="L529" i="2"/>
  <c r="K529" i="2"/>
  <c r="L527" i="2"/>
  <c r="K527" i="2"/>
  <c r="L525" i="2"/>
  <c r="K525" i="2"/>
  <c r="L523" i="2"/>
  <c r="K523" i="2"/>
  <c r="L522" i="2"/>
  <c r="K522" i="2"/>
  <c r="L518" i="2"/>
  <c r="K518" i="2"/>
  <c r="L517" i="2"/>
  <c r="K517" i="2"/>
  <c r="L516" i="2"/>
  <c r="K516" i="2"/>
  <c r="L515" i="2"/>
  <c r="K515" i="2"/>
  <c r="L514" i="2"/>
  <c r="K514" i="2"/>
  <c r="L513" i="2"/>
  <c r="K513" i="2"/>
  <c r="L512" i="2"/>
  <c r="K512" i="2"/>
  <c r="L511" i="2"/>
  <c r="K511" i="2"/>
  <c r="L509" i="2"/>
  <c r="K509" i="2"/>
  <c r="L508" i="2"/>
  <c r="K508" i="2"/>
  <c r="L507" i="2"/>
  <c r="K507" i="2"/>
  <c r="L506" i="2"/>
  <c r="K506" i="2"/>
  <c r="L505" i="2"/>
  <c r="K505" i="2"/>
  <c r="L504" i="2"/>
  <c r="K504" i="2"/>
  <c r="L503" i="2"/>
  <c r="K503" i="2"/>
  <c r="L502" i="2"/>
  <c r="K502" i="2"/>
  <c r="L501" i="2"/>
  <c r="K501" i="2"/>
  <c r="L500" i="2"/>
  <c r="K500" i="2"/>
  <c r="L499" i="2"/>
  <c r="K499" i="2"/>
  <c r="L497" i="2"/>
  <c r="K497" i="2"/>
  <c r="L496" i="2"/>
  <c r="K496" i="2"/>
  <c r="L495" i="2"/>
  <c r="K495" i="2"/>
  <c r="L494" i="2"/>
  <c r="K494" i="2"/>
  <c r="L493" i="2"/>
  <c r="K493" i="2"/>
  <c r="L492" i="2"/>
  <c r="K492" i="2"/>
  <c r="L490" i="2"/>
  <c r="K490" i="2"/>
  <c r="L489" i="2"/>
  <c r="K489" i="2"/>
  <c r="L488" i="2"/>
  <c r="K488" i="2"/>
  <c r="L487" i="2"/>
  <c r="K487" i="2"/>
  <c r="L486" i="2"/>
  <c r="K486" i="2"/>
  <c r="L485" i="2"/>
  <c r="K485" i="2"/>
  <c r="L484" i="2"/>
  <c r="K484" i="2"/>
  <c r="L483" i="2"/>
  <c r="K483" i="2"/>
  <c r="L481" i="2"/>
  <c r="K481" i="2"/>
  <c r="L480" i="2"/>
  <c r="K480" i="2"/>
  <c r="L478" i="2"/>
  <c r="K478" i="2"/>
  <c r="L477" i="2"/>
  <c r="K477" i="2"/>
  <c r="L476" i="2"/>
  <c r="K476" i="2"/>
  <c r="L475" i="2"/>
  <c r="K475" i="2"/>
  <c r="L474" i="2"/>
  <c r="K474" i="2"/>
  <c r="L473" i="2"/>
  <c r="K473" i="2"/>
  <c r="L472" i="2"/>
  <c r="K472" i="2"/>
  <c r="L471" i="2"/>
  <c r="K471" i="2"/>
  <c r="L469" i="2"/>
  <c r="K469" i="2"/>
  <c r="L466" i="2"/>
  <c r="K466" i="2"/>
  <c r="L464" i="2"/>
  <c r="K464" i="2"/>
  <c r="L462" i="2"/>
  <c r="K462" i="2"/>
  <c r="L461" i="2"/>
  <c r="K461" i="2"/>
  <c r="K459" i="2"/>
  <c r="L458" i="2"/>
  <c r="K458" i="2"/>
  <c r="L457" i="2"/>
  <c r="K457" i="2"/>
  <c r="K456" i="2"/>
  <c r="L452" i="2"/>
  <c r="K452" i="2"/>
  <c r="L451" i="2"/>
  <c r="K451" i="2"/>
  <c r="L450" i="2"/>
  <c r="K450" i="2"/>
  <c r="L449" i="2"/>
  <c r="K449" i="2"/>
  <c r="L448" i="2"/>
  <c r="K448" i="2"/>
  <c r="L447" i="2"/>
  <c r="K447" i="2"/>
  <c r="L446" i="2"/>
  <c r="K446" i="2"/>
  <c r="L445" i="2"/>
  <c r="K445" i="2"/>
  <c r="L444" i="2"/>
  <c r="K444" i="2"/>
  <c r="M228" i="2"/>
  <c r="P228" i="2" s="1"/>
  <c r="L228" i="2"/>
  <c r="K228" i="2"/>
  <c r="J228" i="2"/>
  <c r="I228" i="2"/>
  <c r="H228" i="2"/>
  <c r="M224" i="2"/>
  <c r="L224" i="2"/>
  <c r="K224" i="2"/>
  <c r="J224" i="2"/>
  <c r="I224" i="2"/>
  <c r="H224" i="2"/>
  <c r="M212" i="2"/>
  <c r="P212" i="2" s="1"/>
  <c r="L212" i="2"/>
  <c r="K212" i="2"/>
  <c r="J212" i="2"/>
  <c r="I212" i="2"/>
  <c r="I211" i="2" s="1"/>
  <c r="I210" i="2" s="1"/>
  <c r="H212" i="2"/>
  <c r="H211" i="2" s="1"/>
  <c r="H210" i="2" s="1"/>
  <c r="M206" i="2"/>
  <c r="O206" i="2" s="1"/>
  <c r="L206" i="2"/>
  <c r="L635" i="2" s="1"/>
  <c r="K206" i="2"/>
  <c r="K205" i="2" s="1"/>
  <c r="K204" i="2" s="1"/>
  <c r="K203" i="2" s="1"/>
  <c r="J206" i="2"/>
  <c r="J205" i="2" s="1"/>
  <c r="J204" i="2" s="1"/>
  <c r="I206" i="2"/>
  <c r="I205" i="2"/>
  <c r="I204" i="2" s="1"/>
  <c r="I203" i="2"/>
  <c r="H206" i="2"/>
  <c r="H205" i="2" s="1"/>
  <c r="H204" i="2" s="1"/>
  <c r="H203" i="2" s="1"/>
  <c r="M199" i="2"/>
  <c r="L199" i="2"/>
  <c r="L628" i="2" s="1"/>
  <c r="K199" i="2"/>
  <c r="K628" i="2" s="1"/>
  <c r="J199" i="2"/>
  <c r="J197" i="2" s="1"/>
  <c r="J196" i="2" s="1"/>
  <c r="J192" i="2" s="1"/>
  <c r="J191" i="2" s="1"/>
  <c r="I199" i="2"/>
  <c r="I197" i="2" s="1"/>
  <c r="I196" i="2" s="1"/>
  <c r="H199" i="2"/>
  <c r="H197" i="2" s="1"/>
  <c r="H196" i="2" s="1"/>
  <c r="M193" i="2"/>
  <c r="P193" i="2" s="1"/>
  <c r="L193" i="2"/>
  <c r="L622" i="2"/>
  <c r="K193" i="2"/>
  <c r="J193" i="2"/>
  <c r="I193" i="2"/>
  <c r="H193" i="2"/>
  <c r="M189" i="2"/>
  <c r="L189" i="2"/>
  <c r="L618" i="2"/>
  <c r="K189" i="2"/>
  <c r="J189" i="2"/>
  <c r="I189" i="2"/>
  <c r="H189" i="2"/>
  <c r="M184" i="2"/>
  <c r="O184" i="2" s="1"/>
  <c r="L184" i="2"/>
  <c r="L613" i="2"/>
  <c r="K184" i="2"/>
  <c r="K613" i="2"/>
  <c r="J184" i="2"/>
  <c r="I184" i="2"/>
  <c r="H184" i="2"/>
  <c r="M182" i="2"/>
  <c r="O182" i="2" s="1"/>
  <c r="L182" i="2"/>
  <c r="L611" i="2" s="1"/>
  <c r="L181" i="2"/>
  <c r="L610" i="2" s="1"/>
  <c r="K182" i="2"/>
  <c r="K181" i="2"/>
  <c r="K610" i="2" s="1"/>
  <c r="J182" i="2"/>
  <c r="I182" i="2"/>
  <c r="I181" i="2"/>
  <c r="H182" i="2"/>
  <c r="H181" i="2"/>
  <c r="H178" i="2" s="1"/>
  <c r="H177" i="2" s="1"/>
  <c r="M179" i="2"/>
  <c r="O179" i="2" s="1"/>
  <c r="L179" i="2"/>
  <c r="L178" i="2" s="1"/>
  <c r="L177" i="2" s="1"/>
  <c r="L608" i="2"/>
  <c r="K179" i="2"/>
  <c r="J179" i="2"/>
  <c r="I179" i="2"/>
  <c r="H179" i="2"/>
  <c r="M173" i="2"/>
  <c r="P173" i="2" s="1"/>
  <c r="L173" i="2"/>
  <c r="L602" i="2"/>
  <c r="K173" i="2"/>
  <c r="K602" i="2" s="1"/>
  <c r="J173" i="2"/>
  <c r="I173" i="2"/>
  <c r="H173" i="2"/>
  <c r="M169" i="2"/>
  <c r="P169" i="2" s="1"/>
  <c r="L169" i="2"/>
  <c r="L598" i="2"/>
  <c r="K169" i="2"/>
  <c r="K598" i="2"/>
  <c r="J169" i="2"/>
  <c r="I169" i="2"/>
  <c r="H169" i="2"/>
  <c r="M167" i="2"/>
  <c r="O167" i="2" s="1"/>
  <c r="L167" i="2"/>
  <c r="L596" i="2"/>
  <c r="K167" i="2"/>
  <c r="K596" i="2"/>
  <c r="J167" i="2"/>
  <c r="I167" i="2"/>
  <c r="H167" i="2"/>
  <c r="M165" i="2"/>
  <c r="L165" i="2"/>
  <c r="L594" i="2"/>
  <c r="K165" i="2"/>
  <c r="K164" i="2" s="1"/>
  <c r="K163" i="2" s="1"/>
  <c r="K594" i="2"/>
  <c r="J165" i="2"/>
  <c r="I165" i="2"/>
  <c r="H165" i="2"/>
  <c r="M161" i="2"/>
  <c r="L161" i="2"/>
  <c r="L590" i="2"/>
  <c r="K161" i="2"/>
  <c r="J161" i="2"/>
  <c r="I161" i="2"/>
  <c r="H161" i="2"/>
  <c r="M159" i="2"/>
  <c r="O159" i="2" s="1"/>
  <c r="L159" i="2"/>
  <c r="L588" i="2"/>
  <c r="K159" i="2"/>
  <c r="K588" i="2"/>
  <c r="J159" i="2"/>
  <c r="I159" i="2"/>
  <c r="H159" i="2"/>
  <c r="M154" i="2"/>
  <c r="M153" i="2" s="1"/>
  <c r="K582" i="2" s="1"/>
  <c r="L154" i="2"/>
  <c r="L583" i="2" s="1"/>
  <c r="L153" i="2"/>
  <c r="L582" i="2"/>
  <c r="K154" i="2"/>
  <c r="K583" i="2" s="1"/>
  <c r="J154" i="2"/>
  <c r="I154" i="2"/>
  <c r="I153" i="2"/>
  <c r="H154" i="2"/>
  <c r="H153" i="2" s="1"/>
  <c r="M151" i="2"/>
  <c r="M150" i="2"/>
  <c r="O150" i="2" s="1"/>
  <c r="L151" i="2"/>
  <c r="L580" i="2" s="1"/>
  <c r="K151" i="2"/>
  <c r="K580" i="2" s="1"/>
  <c r="J151" i="2"/>
  <c r="J150" i="2" s="1"/>
  <c r="J149" i="2" s="1"/>
  <c r="I151" i="2"/>
  <c r="I150" i="2" s="1"/>
  <c r="I149" i="2" s="1"/>
  <c r="I148" i="2" s="1"/>
  <c r="H151" i="2"/>
  <c r="H150" i="2" s="1"/>
  <c r="M146" i="2"/>
  <c r="P146" i="2" s="1"/>
  <c r="L146" i="2"/>
  <c r="K146" i="2"/>
  <c r="K575" i="2" s="1"/>
  <c r="J146" i="2"/>
  <c r="I146" i="2"/>
  <c r="H146" i="2"/>
  <c r="M144" i="2"/>
  <c r="L144" i="2"/>
  <c r="L573" i="2" s="1"/>
  <c r="K144" i="2"/>
  <c r="K143" i="2" s="1"/>
  <c r="K573" i="2"/>
  <c r="J144" i="2"/>
  <c r="J143" i="2" s="1"/>
  <c r="J142" i="2" s="1"/>
  <c r="I144" i="2"/>
  <c r="H144" i="2"/>
  <c r="M135" i="2"/>
  <c r="L135" i="2"/>
  <c r="K135" i="2"/>
  <c r="K564" i="2"/>
  <c r="J135" i="2"/>
  <c r="I135" i="2"/>
  <c r="H135" i="2"/>
  <c r="M129" i="2"/>
  <c r="L129" i="2"/>
  <c r="L558" i="2"/>
  <c r="K129" i="2"/>
  <c r="K558" i="2"/>
  <c r="J129" i="2"/>
  <c r="I129" i="2"/>
  <c r="I128" i="2" s="1"/>
  <c r="I127" i="2" s="1"/>
  <c r="H129" i="2"/>
  <c r="H128" i="2" s="1"/>
  <c r="M122" i="2"/>
  <c r="M120" i="2" s="1"/>
  <c r="L122" i="2"/>
  <c r="L551" i="2"/>
  <c r="K122" i="2"/>
  <c r="J122" i="2"/>
  <c r="P122" i="2" s="1"/>
  <c r="J120" i="2"/>
  <c r="I122" i="2"/>
  <c r="I120" i="2" s="1"/>
  <c r="H122" i="2"/>
  <c r="L120" i="2"/>
  <c r="L549" i="2" s="1"/>
  <c r="H120" i="2"/>
  <c r="M118" i="2"/>
  <c r="L118" i="2"/>
  <c r="L547" i="2" s="1"/>
  <c r="K118" i="2"/>
  <c r="K547" i="2" s="1"/>
  <c r="J118" i="2"/>
  <c r="I118" i="2"/>
  <c r="H118" i="2"/>
  <c r="M113" i="2"/>
  <c r="L113" i="2"/>
  <c r="L542" i="2" s="1"/>
  <c r="K113" i="2"/>
  <c r="K542" i="2" s="1"/>
  <c r="J113" i="2"/>
  <c r="P113" i="2" s="1"/>
  <c r="I113" i="2"/>
  <c r="H113" i="2"/>
  <c r="M109" i="2"/>
  <c r="P109" i="2" s="1"/>
  <c r="L109" i="2"/>
  <c r="L524" i="2" s="1"/>
  <c r="K109" i="2"/>
  <c r="K524" i="2" s="1"/>
  <c r="J109" i="2"/>
  <c r="I109" i="2"/>
  <c r="H109" i="2"/>
  <c r="H105" i="2" s="1"/>
  <c r="H104" i="2" s="1"/>
  <c r="H103" i="2" s="1"/>
  <c r="M106" i="2"/>
  <c r="L106" i="2"/>
  <c r="L521" i="2" s="1"/>
  <c r="K106" i="2"/>
  <c r="J106" i="2"/>
  <c r="I106" i="2"/>
  <c r="H106" i="2"/>
  <c r="M101" i="2"/>
  <c r="P101" i="2" s="1"/>
  <c r="L101" i="2"/>
  <c r="K101" i="2"/>
  <c r="J101" i="2"/>
  <c r="I101" i="2"/>
  <c r="I98" i="2" s="1"/>
  <c r="H101" i="2"/>
  <c r="M99" i="2"/>
  <c r="M98" i="2" s="1"/>
  <c r="O98" i="2" s="1"/>
  <c r="L99" i="2"/>
  <c r="L538" i="2"/>
  <c r="K99" i="2"/>
  <c r="K538" i="2" s="1"/>
  <c r="J99" i="2"/>
  <c r="J98" i="2" s="1"/>
  <c r="I99" i="2"/>
  <c r="H99" i="2"/>
  <c r="M96" i="2"/>
  <c r="L96" i="2"/>
  <c r="L535" i="2" s="1"/>
  <c r="K96" i="2"/>
  <c r="K535" i="2" s="1"/>
  <c r="J96" i="2"/>
  <c r="I96" i="2"/>
  <c r="H96" i="2"/>
  <c r="M91" i="2"/>
  <c r="L91" i="2"/>
  <c r="L530" i="2" s="1"/>
  <c r="K91" i="2"/>
  <c r="K530" i="2" s="1"/>
  <c r="J91" i="2"/>
  <c r="P91" i="2" s="1"/>
  <c r="I91" i="2"/>
  <c r="H91" i="2"/>
  <c r="M89" i="2"/>
  <c r="L89" i="2"/>
  <c r="L528" i="2" s="1"/>
  <c r="K89" i="2"/>
  <c r="K528" i="2" s="1"/>
  <c r="J89" i="2"/>
  <c r="I89" i="2"/>
  <c r="H89" i="2"/>
  <c r="M87" i="2"/>
  <c r="L87" i="2"/>
  <c r="L526" i="2" s="1"/>
  <c r="K87" i="2"/>
  <c r="K526" i="2" s="1"/>
  <c r="J87" i="2"/>
  <c r="I87" i="2"/>
  <c r="H87" i="2"/>
  <c r="M77" i="2"/>
  <c r="O77" i="2" s="1"/>
  <c r="L77" i="2"/>
  <c r="L510" i="2" s="1"/>
  <c r="K77" i="2"/>
  <c r="K510" i="2" s="1"/>
  <c r="J77" i="2"/>
  <c r="I77" i="2"/>
  <c r="H77" i="2"/>
  <c r="M65" i="2"/>
  <c r="L65" i="2"/>
  <c r="L498" i="2" s="1"/>
  <c r="K65" i="2"/>
  <c r="K498" i="2" s="1"/>
  <c r="J65" i="2"/>
  <c r="P65" i="2" s="1"/>
  <c r="I65" i="2"/>
  <c r="H65" i="2"/>
  <c r="M58" i="2"/>
  <c r="P58" i="2" s="1"/>
  <c r="L58" i="2"/>
  <c r="L491" i="2" s="1"/>
  <c r="K58" i="2"/>
  <c r="K491" i="2" s="1"/>
  <c r="J58" i="2"/>
  <c r="I58" i="2"/>
  <c r="H58" i="2"/>
  <c r="M49" i="2"/>
  <c r="L49" i="2"/>
  <c r="L482" i="2" s="1"/>
  <c r="K49" i="2"/>
  <c r="K482" i="2" s="1"/>
  <c r="J49" i="2"/>
  <c r="I49" i="2"/>
  <c r="H49" i="2"/>
  <c r="M46" i="2"/>
  <c r="L46" i="2"/>
  <c r="L479" i="2" s="1"/>
  <c r="K46" i="2"/>
  <c r="K479" i="2" s="1"/>
  <c r="J46" i="2"/>
  <c r="J35" i="2" s="1"/>
  <c r="J34" i="2" s="1"/>
  <c r="I46" i="2"/>
  <c r="H46" i="2"/>
  <c r="M37" i="2"/>
  <c r="P37" i="2" s="1"/>
  <c r="L37" i="2"/>
  <c r="K37" i="2"/>
  <c r="K470" i="2"/>
  <c r="J37" i="2"/>
  <c r="I37" i="2"/>
  <c r="H37" i="2"/>
  <c r="M32" i="2"/>
  <c r="P32" i="2" s="1"/>
  <c r="L32" i="2"/>
  <c r="L465" i="2" s="1"/>
  <c r="K32" i="2"/>
  <c r="K465" i="2"/>
  <c r="J32" i="2"/>
  <c r="I32" i="2"/>
  <c r="H32" i="2"/>
  <c r="M30" i="2"/>
  <c r="L30" i="2"/>
  <c r="L463" i="2" s="1"/>
  <c r="K30" i="2"/>
  <c r="K463" i="2"/>
  <c r="J30" i="2"/>
  <c r="I30" i="2"/>
  <c r="H30" i="2"/>
  <c r="M27" i="2"/>
  <c r="M26" i="2" s="1"/>
  <c r="L27" i="2"/>
  <c r="L460" i="2"/>
  <c r="K27" i="2"/>
  <c r="K460" i="2" s="1"/>
  <c r="J27" i="2"/>
  <c r="P27" i="2" s="1"/>
  <c r="J26" i="2"/>
  <c r="I27" i="2"/>
  <c r="O27" i="2" s="1"/>
  <c r="H27" i="2"/>
  <c r="H26" i="2" s="1"/>
  <c r="M23" i="2"/>
  <c r="L23" i="2"/>
  <c r="L456" i="2"/>
  <c r="K23" i="2"/>
  <c r="J23" i="2"/>
  <c r="J22" i="2"/>
  <c r="J21" i="2" s="1"/>
  <c r="I23" i="2"/>
  <c r="I22" i="2" s="1"/>
  <c r="I21" i="2" s="1"/>
  <c r="H23" i="2"/>
  <c r="H22" i="2" s="1"/>
  <c r="H21" i="2"/>
  <c r="K22" i="2"/>
  <c r="K455" i="2" s="1"/>
  <c r="H14" i="2"/>
  <c r="H13" i="2" s="1"/>
  <c r="H12" i="2" s="1"/>
  <c r="H127" i="2"/>
  <c r="J164" i="2"/>
  <c r="J163" i="2"/>
  <c r="I192" i="2"/>
  <c r="I191" i="2" s="1"/>
  <c r="K21" i="2"/>
  <c r="L22" i="2"/>
  <c r="J153" i="2"/>
  <c r="K150" i="2"/>
  <c r="K579" i="2"/>
  <c r="J181" i="2"/>
  <c r="K98" i="2"/>
  <c r="K537" i="2" s="1"/>
  <c r="H35" i="2"/>
  <c r="H34" i="2" s="1"/>
  <c r="K153" i="2"/>
  <c r="M205" i="2"/>
  <c r="L26" i="2"/>
  <c r="L459" i="2"/>
  <c r="I105" i="2"/>
  <c r="I104" i="2" s="1"/>
  <c r="I103" i="2" s="1"/>
  <c r="H143" i="2"/>
  <c r="H142" i="2"/>
  <c r="L143" i="2"/>
  <c r="L142" i="2" s="1"/>
  <c r="L571" i="2" s="1"/>
  <c r="L572" i="2"/>
  <c r="H192" i="2"/>
  <c r="H191" i="2"/>
  <c r="J211" i="2"/>
  <c r="J210" i="2" s="1"/>
  <c r="L575" i="2"/>
  <c r="K128" i="2"/>
  <c r="K557" i="2" s="1"/>
  <c r="I143" i="2"/>
  <c r="I142" i="2"/>
  <c r="H164" i="2"/>
  <c r="H163" i="2" s="1"/>
  <c r="I164" i="2"/>
  <c r="I163" i="2" s="1"/>
  <c r="I178" i="2"/>
  <c r="I177" i="2"/>
  <c r="K197" i="2"/>
  <c r="K211" i="2"/>
  <c r="K210" i="2" s="1"/>
  <c r="L470" i="2"/>
  <c r="L98" i="2"/>
  <c r="L537" i="2"/>
  <c r="K521" i="2"/>
  <c r="K105" i="2"/>
  <c r="K520" i="2" s="1"/>
  <c r="H98" i="2"/>
  <c r="K120" i="2"/>
  <c r="K549" i="2"/>
  <c r="K551" i="2"/>
  <c r="M22" i="2"/>
  <c r="M143" i="2"/>
  <c r="L564" i="2"/>
  <c r="L128" i="2"/>
  <c r="L557" i="2" s="1"/>
  <c r="M128" i="2"/>
  <c r="L150" i="2"/>
  <c r="L579" i="2" s="1"/>
  <c r="L164" i="2"/>
  <c r="L593" i="2" s="1"/>
  <c r="M164" i="2"/>
  <c r="M197" i="2"/>
  <c r="J178" i="2"/>
  <c r="L455" i="2"/>
  <c r="L21" i="2"/>
  <c r="L454" i="2" s="1"/>
  <c r="M204" i="2"/>
  <c r="P204" i="2" s="1"/>
  <c r="H149" i="2"/>
  <c r="J203" i="2"/>
  <c r="K127" i="2"/>
  <c r="K556" i="2"/>
  <c r="L127" i="2"/>
  <c r="L556" i="2" s="1"/>
  <c r="M142" i="2"/>
  <c r="O142" i="2" s="1"/>
  <c r="M21" i="2"/>
  <c r="M127" i="2"/>
  <c r="L606" i="2"/>
  <c r="J177" i="2"/>
  <c r="H148" i="2"/>
  <c r="K94" i="1"/>
  <c r="J94" i="1"/>
  <c r="H93" i="1"/>
  <c r="G93" i="1"/>
  <c r="F93" i="1"/>
  <c r="E93" i="1"/>
  <c r="E12" i="1" s="1"/>
  <c r="D93" i="1"/>
  <c r="D12" i="1" s="1"/>
  <c r="C93" i="1"/>
  <c r="K92" i="1"/>
  <c r="J92" i="1"/>
  <c r="K91" i="1"/>
  <c r="J91" i="1"/>
  <c r="H90" i="1"/>
  <c r="G90" i="1"/>
  <c r="F90" i="1"/>
  <c r="E90" i="1"/>
  <c r="D90" i="1"/>
  <c r="C90" i="1"/>
  <c r="K89" i="1"/>
  <c r="J89" i="1"/>
  <c r="K88" i="1"/>
  <c r="J88" i="1"/>
  <c r="H87" i="1"/>
  <c r="K87" i="1" s="1"/>
  <c r="G87" i="1"/>
  <c r="F87" i="1"/>
  <c r="E87" i="1"/>
  <c r="D87" i="1"/>
  <c r="C87" i="1"/>
  <c r="K86" i="1"/>
  <c r="J86" i="1"/>
  <c r="H85" i="1"/>
  <c r="G85" i="1"/>
  <c r="F85" i="1"/>
  <c r="E85" i="1"/>
  <c r="D85" i="1"/>
  <c r="C85" i="1"/>
  <c r="K84" i="1"/>
  <c r="J84" i="1"/>
  <c r="K83" i="1"/>
  <c r="J83" i="1"/>
  <c r="K82" i="1"/>
  <c r="J82" i="1"/>
  <c r="K81" i="1"/>
  <c r="J81" i="1"/>
  <c r="K80" i="1"/>
  <c r="J80" i="1"/>
  <c r="K79" i="1"/>
  <c r="J79" i="1"/>
  <c r="K78" i="1"/>
  <c r="J78" i="1"/>
  <c r="K77" i="1"/>
  <c r="J77" i="1"/>
  <c r="K76" i="1"/>
  <c r="J76" i="1"/>
  <c r="K75" i="1"/>
  <c r="J75" i="1"/>
  <c r="K74" i="1"/>
  <c r="J74" i="1"/>
  <c r="K73" i="1"/>
  <c r="J73" i="1"/>
  <c r="H72" i="1"/>
  <c r="K72" i="1" s="1"/>
  <c r="G72" i="1"/>
  <c r="F72" i="1"/>
  <c r="E72" i="1"/>
  <c r="D72" i="1"/>
  <c r="C72" i="1"/>
  <c r="K71" i="1"/>
  <c r="J71" i="1"/>
  <c r="H70" i="1"/>
  <c r="G70" i="1"/>
  <c r="F70" i="1"/>
  <c r="E70" i="1"/>
  <c r="D70" i="1"/>
  <c r="C70" i="1"/>
  <c r="K69" i="1"/>
  <c r="J69" i="1"/>
  <c r="K68" i="1"/>
  <c r="J68" i="1"/>
  <c r="K67" i="1"/>
  <c r="J67" i="1"/>
  <c r="K66" i="1"/>
  <c r="J66" i="1"/>
  <c r="K65" i="1"/>
  <c r="J65" i="1"/>
  <c r="K64" i="1"/>
  <c r="J64" i="1"/>
  <c r="K63" i="1"/>
  <c r="J63" i="1"/>
  <c r="K62" i="1"/>
  <c r="J62" i="1"/>
  <c r="K61" i="1"/>
  <c r="J61" i="1"/>
  <c r="H60" i="1"/>
  <c r="G60" i="1"/>
  <c r="F60" i="1"/>
  <c r="E60" i="1"/>
  <c r="D60" i="1"/>
  <c r="C60" i="1"/>
  <c r="K59" i="1"/>
  <c r="J59" i="1"/>
  <c r="K58" i="1"/>
  <c r="J58" i="1"/>
  <c r="K57" i="1"/>
  <c r="J57" i="1"/>
  <c r="K56" i="1"/>
  <c r="J56" i="1"/>
  <c r="K55" i="1"/>
  <c r="J55" i="1"/>
  <c r="H54" i="1"/>
  <c r="K54" i="1" s="1"/>
  <c r="G54" i="1"/>
  <c r="F54" i="1"/>
  <c r="E54" i="1"/>
  <c r="D54" i="1"/>
  <c r="C54" i="1"/>
  <c r="K53" i="1"/>
  <c r="J53" i="1"/>
  <c r="K52" i="1"/>
  <c r="J52" i="1"/>
  <c r="K51" i="1"/>
  <c r="J51" i="1"/>
  <c r="K50" i="1"/>
  <c r="J50" i="1"/>
  <c r="K49" i="1"/>
  <c r="J49" i="1"/>
  <c r="K48" i="1"/>
  <c r="J48" i="1"/>
  <c r="H47" i="1"/>
  <c r="K47" i="1" s="1"/>
  <c r="G47" i="1"/>
  <c r="F47" i="1"/>
  <c r="E47" i="1"/>
  <c r="D47" i="1"/>
  <c r="C47" i="1"/>
  <c r="K46" i="1"/>
  <c r="J46" i="1"/>
  <c r="K45" i="1"/>
  <c r="J45" i="1"/>
  <c r="K44" i="1"/>
  <c r="J44" i="1"/>
  <c r="K43" i="1"/>
  <c r="J43" i="1"/>
  <c r="K42" i="1"/>
  <c r="J42" i="1"/>
  <c r="K41" i="1"/>
  <c r="J41" i="1"/>
  <c r="K40" i="1"/>
  <c r="J40" i="1"/>
  <c r="K39" i="1"/>
  <c r="J39" i="1"/>
  <c r="H38" i="1"/>
  <c r="J38" i="1" s="1"/>
  <c r="G38" i="1"/>
  <c r="F38" i="1"/>
  <c r="E38" i="1"/>
  <c r="D38" i="1"/>
  <c r="C38" i="1"/>
  <c r="K37" i="1"/>
  <c r="J37" i="1"/>
  <c r="K36" i="1"/>
  <c r="J36" i="1"/>
  <c r="K35" i="1"/>
  <c r="J35" i="1"/>
  <c r="H34" i="1"/>
  <c r="K34" i="1" s="1"/>
  <c r="G34" i="1"/>
  <c r="F34" i="1"/>
  <c r="E34" i="1"/>
  <c r="D34" i="1"/>
  <c r="J34" i="1" s="1"/>
  <c r="C34" i="1"/>
  <c r="C12" i="1" s="1"/>
  <c r="K33" i="1"/>
  <c r="J33" i="1"/>
  <c r="K32" i="1"/>
  <c r="J32" i="1"/>
  <c r="K31" i="1"/>
  <c r="J31" i="1"/>
  <c r="K30" i="1"/>
  <c r="J30" i="1"/>
  <c r="H29" i="1"/>
  <c r="K29" i="1" s="1"/>
  <c r="G29" i="1"/>
  <c r="F29" i="1"/>
  <c r="E29" i="1"/>
  <c r="D29" i="1"/>
  <c r="C29" i="1"/>
  <c r="K28" i="1"/>
  <c r="J28" i="1"/>
  <c r="K27" i="1"/>
  <c r="J27" i="1"/>
  <c r="K26" i="1"/>
  <c r="J26" i="1"/>
  <c r="K25" i="1"/>
  <c r="J25" i="1"/>
  <c r="H24" i="1"/>
  <c r="J24" i="1" s="1"/>
  <c r="G24" i="1"/>
  <c r="G12" i="1" s="1"/>
  <c r="F24" i="1"/>
  <c r="E24" i="1"/>
  <c r="D24" i="1"/>
  <c r="C24" i="1"/>
  <c r="K23" i="1"/>
  <c r="J23" i="1"/>
  <c r="K22" i="1"/>
  <c r="J22" i="1"/>
  <c r="K21" i="1"/>
  <c r="J21" i="1"/>
  <c r="K20" i="1"/>
  <c r="J20" i="1"/>
  <c r="K19" i="1"/>
  <c r="J19" i="1"/>
  <c r="K18" i="1"/>
  <c r="J18" i="1"/>
  <c r="K17" i="1"/>
  <c r="J17" i="1"/>
  <c r="K16" i="1"/>
  <c r="J16" i="1"/>
  <c r="K15" i="1"/>
  <c r="J15" i="1"/>
  <c r="K14" i="1"/>
  <c r="J14" i="1"/>
  <c r="H13" i="1"/>
  <c r="J13" i="1" s="1"/>
  <c r="G13" i="1"/>
  <c r="F13" i="1"/>
  <c r="F12" i="1" s="1"/>
  <c r="E13" i="1"/>
  <c r="D13" i="1"/>
  <c r="C13" i="1"/>
  <c r="K24" i="1"/>
  <c r="J93" i="1"/>
  <c r="J54" i="1"/>
  <c r="K93" i="1"/>
  <c r="J29" i="1"/>
  <c r="K38" i="1"/>
  <c r="J72" i="1"/>
  <c r="L10" i="3" l="1"/>
  <c r="K10" i="3"/>
  <c r="I9" i="3"/>
  <c r="O11" i="11"/>
  <c r="N11" i="11"/>
  <c r="K622" i="2"/>
  <c r="K192" i="2"/>
  <c r="P197" i="2"/>
  <c r="O197" i="2"/>
  <c r="O21" i="2"/>
  <c r="I20" i="2"/>
  <c r="I11" i="2" s="1"/>
  <c r="J20" i="2"/>
  <c r="J11" i="2" s="1"/>
  <c r="J87" i="1"/>
  <c r="L607" i="2"/>
  <c r="K454" i="2"/>
  <c r="H9" i="3"/>
  <c r="D9" i="3"/>
  <c r="J73" i="10"/>
  <c r="K73" i="10"/>
  <c r="K626" i="2"/>
  <c r="K196" i="2"/>
  <c r="H20" i="2"/>
  <c r="H11" i="2" s="1"/>
  <c r="O37" i="2"/>
  <c r="I35" i="2"/>
  <c r="I34" i="2" s="1"/>
  <c r="O224" i="2"/>
  <c r="M211" i="2"/>
  <c r="P224" i="2"/>
  <c r="E11" i="4"/>
  <c r="K12" i="4"/>
  <c r="I11" i="11"/>
  <c r="K11" i="11"/>
  <c r="K60" i="1"/>
  <c r="J60" i="1"/>
  <c r="J70" i="1"/>
  <c r="K70" i="1"/>
  <c r="K90" i="1"/>
  <c r="J90" i="1"/>
  <c r="K178" i="2"/>
  <c r="K177" i="2" s="1"/>
  <c r="O143" i="2"/>
  <c r="P143" i="2"/>
  <c r="K149" i="2"/>
  <c r="L205" i="2"/>
  <c r="L12" i="4"/>
  <c r="F11" i="4"/>
  <c r="H11" i="5"/>
  <c r="K12" i="5"/>
  <c r="J12" i="5"/>
  <c r="J14" i="5"/>
  <c r="K12" i="9"/>
  <c r="P26" i="2"/>
  <c r="O26" i="2"/>
  <c r="K12" i="7"/>
  <c r="E11" i="7"/>
  <c r="K11" i="7" s="1"/>
  <c r="O49" i="2"/>
  <c r="P49" i="2"/>
  <c r="O87" i="2"/>
  <c r="P87" i="2"/>
  <c r="L211" i="2"/>
  <c r="L210" i="2" s="1"/>
  <c r="L639" i="2" s="1"/>
  <c r="H12" i="1"/>
  <c r="K13" i="1"/>
  <c r="J148" i="2"/>
  <c r="J47" i="1"/>
  <c r="P164" i="2"/>
  <c r="M163" i="2"/>
  <c r="O164" i="2"/>
  <c r="K44" i="4"/>
  <c r="L44" i="4"/>
  <c r="K76" i="4"/>
  <c r="L76" i="4"/>
  <c r="K150" i="4"/>
  <c r="L150" i="4"/>
  <c r="J128" i="2"/>
  <c r="J127" i="2" s="1"/>
  <c r="P127" i="2" s="1"/>
  <c r="P129" i="2"/>
  <c r="G11" i="4"/>
  <c r="O78" i="9"/>
  <c r="N78" i="9"/>
  <c r="N17" i="9"/>
  <c r="O17" i="9"/>
  <c r="K85" i="1"/>
  <c r="J85" i="1"/>
  <c r="K35" i="2"/>
  <c r="J51" i="5"/>
  <c r="K51" i="5"/>
  <c r="L42" i="4"/>
  <c r="K42" i="4"/>
  <c r="K50" i="4"/>
  <c r="L50" i="4"/>
  <c r="M196" i="2"/>
  <c r="P106" i="2"/>
  <c r="O106" i="2"/>
  <c r="M105" i="2"/>
  <c r="K572" i="2"/>
  <c r="K142" i="2"/>
  <c r="K571" i="2" s="1"/>
  <c r="P98" i="2"/>
  <c r="O12" i="9"/>
  <c r="N12" i="9"/>
  <c r="J14" i="9"/>
  <c r="L14" i="9"/>
  <c r="K14" i="9"/>
  <c r="K18" i="9"/>
  <c r="E17" i="9"/>
  <c r="O38" i="9"/>
  <c r="E68" i="9"/>
  <c r="E11" i="9" s="1"/>
  <c r="K69" i="9"/>
  <c r="L76" i="9"/>
  <c r="H68" i="9"/>
  <c r="J76" i="9"/>
  <c r="N12" i="11"/>
  <c r="P179" i="2"/>
  <c r="P46" i="2"/>
  <c r="O46" i="2"/>
  <c r="D68" i="9"/>
  <c r="D11" i="9" s="1"/>
  <c r="P205" i="2"/>
  <c r="O144" i="2"/>
  <c r="P161" i="2"/>
  <c r="O199" i="2"/>
  <c r="O212" i="2"/>
  <c r="L37" i="4"/>
  <c r="K115" i="4"/>
  <c r="L153" i="4"/>
  <c r="J35" i="5"/>
  <c r="J64" i="9"/>
  <c r="K64" i="9"/>
  <c r="L64" i="9"/>
  <c r="M69" i="9"/>
  <c r="G68" i="9"/>
  <c r="M68" i="9" s="1"/>
  <c r="L69" i="9"/>
  <c r="D11" i="10"/>
  <c r="O31" i="11"/>
  <c r="K79" i="4"/>
  <c r="L79" i="4"/>
  <c r="C11" i="5"/>
  <c r="J105" i="2"/>
  <c r="J104" i="2" s="1"/>
  <c r="J103" i="2" s="1"/>
  <c r="O96" i="2"/>
  <c r="P96" i="2"/>
  <c r="O151" i="2"/>
  <c r="P151" i="2"/>
  <c r="O77" i="11"/>
  <c r="N77" i="11"/>
  <c r="L163" i="2"/>
  <c r="L592" i="2" s="1"/>
  <c r="K104" i="2"/>
  <c r="L197" i="2"/>
  <c r="O128" i="2"/>
  <c r="P128" i="2"/>
  <c r="K26" i="2"/>
  <c r="L35" i="2"/>
  <c r="O23" i="2"/>
  <c r="P23" i="2"/>
  <c r="O65" i="2"/>
  <c r="O113" i="2"/>
  <c r="P135" i="2"/>
  <c r="P153" i="2"/>
  <c r="O153" i="2"/>
  <c r="O173" i="2"/>
  <c r="O204" i="2"/>
  <c r="E9" i="3"/>
  <c r="K14" i="3"/>
  <c r="K89" i="4"/>
  <c r="L35" i="4"/>
  <c r="L137" i="4"/>
  <c r="F11" i="5"/>
  <c r="C11" i="7"/>
  <c r="N73" i="9"/>
  <c r="J38" i="9"/>
  <c r="H17" i="9"/>
  <c r="K38" i="9"/>
  <c r="O12" i="11"/>
  <c r="L57" i="4"/>
  <c r="K57" i="4"/>
  <c r="M12" i="9"/>
  <c r="F11" i="9"/>
  <c r="J16" i="10"/>
  <c r="K16" i="10"/>
  <c r="J11" i="11"/>
  <c r="L149" i="2"/>
  <c r="P22" i="2"/>
  <c r="O22" i="2"/>
  <c r="I26" i="2"/>
  <c r="M149" i="2"/>
  <c r="M35" i="2"/>
  <c r="P30" i="2"/>
  <c r="O30" i="2"/>
  <c r="O32" i="2"/>
  <c r="O120" i="2"/>
  <c r="P120" i="2"/>
  <c r="O129" i="2"/>
  <c r="O109" i="2"/>
  <c r="P150" i="2"/>
  <c r="F9" i="3"/>
  <c r="K79" i="3"/>
  <c r="L79" i="3"/>
  <c r="L135" i="4"/>
  <c r="K18" i="7"/>
  <c r="I11" i="4"/>
  <c r="K95" i="4"/>
  <c r="L95" i="4"/>
  <c r="M18" i="9"/>
  <c r="G17" i="9"/>
  <c r="L18" i="9"/>
  <c r="O127" i="2"/>
  <c r="P77" i="2"/>
  <c r="P118" i="2"/>
  <c r="O118" i="2"/>
  <c r="M203" i="2"/>
  <c r="P21" i="2"/>
  <c r="O89" i="2"/>
  <c r="G9" i="3"/>
  <c r="D11" i="4"/>
  <c r="J49" i="5"/>
  <c r="K49" i="5"/>
  <c r="C11" i="9"/>
  <c r="J18" i="9"/>
  <c r="O18" i="9"/>
  <c r="O22" i="9"/>
  <c r="J22" i="9"/>
  <c r="K58" i="9"/>
  <c r="J58" i="9"/>
  <c r="C68" i="9"/>
  <c r="H11" i="10"/>
  <c r="K12" i="10"/>
  <c r="E11" i="10"/>
  <c r="O161" i="2"/>
  <c r="O169" i="2"/>
  <c r="O193" i="2"/>
  <c r="P154" i="2"/>
  <c r="L105" i="2"/>
  <c r="M181" i="2"/>
  <c r="M178" i="2" s="1"/>
  <c r="P159" i="2"/>
  <c r="P167" i="2"/>
  <c r="O135" i="2"/>
  <c r="P144" i="2"/>
  <c r="P184" i="2"/>
  <c r="P178" i="2" l="1"/>
  <c r="M177" i="2"/>
  <c r="O178" i="2"/>
  <c r="O105" i="2"/>
  <c r="M104" i="2"/>
  <c r="P105" i="2"/>
  <c r="G11" i="9"/>
  <c r="M17" i="9"/>
  <c r="P196" i="2"/>
  <c r="M192" i="2"/>
  <c r="O196" i="2"/>
  <c r="P163" i="2"/>
  <c r="O163" i="2"/>
  <c r="L17" i="9"/>
  <c r="J17" i="9"/>
  <c r="K17" i="9"/>
  <c r="K519" i="2"/>
  <c r="K103" i="2"/>
  <c r="K539" i="2" s="1"/>
  <c r="K9" i="3"/>
  <c r="L9" i="3"/>
  <c r="J12" i="1"/>
  <c r="K12" i="1"/>
  <c r="K191" i="2"/>
  <c r="K620" i="2" s="1"/>
  <c r="K621" i="2"/>
  <c r="L634" i="2"/>
  <c r="L204" i="2"/>
  <c r="P211" i="2"/>
  <c r="O211" i="2"/>
  <c r="M210" i="2"/>
  <c r="K11" i="10"/>
  <c r="J11" i="10"/>
  <c r="L196" i="2"/>
  <c r="L626" i="2"/>
  <c r="P149" i="2"/>
  <c r="O149" i="2"/>
  <c r="M148" i="2"/>
  <c r="K11" i="4"/>
  <c r="L11" i="4"/>
  <c r="L148" i="2"/>
  <c r="L577" i="2" s="1"/>
  <c r="L578" i="2"/>
  <c r="K34" i="2"/>
  <c r="K467" i="2" s="1"/>
  <c r="K468" i="2"/>
  <c r="J11" i="5"/>
  <c r="K11" i="5"/>
  <c r="N68" i="9"/>
  <c r="O68" i="9"/>
  <c r="P203" i="2"/>
  <c r="O203" i="2"/>
  <c r="K148" i="2"/>
  <c r="K578" i="2"/>
  <c r="P181" i="2"/>
  <c r="O181" i="2"/>
  <c r="P35" i="2"/>
  <c r="O35" i="2"/>
  <c r="M34" i="2"/>
  <c r="L104" i="2"/>
  <c r="L520" i="2"/>
  <c r="L468" i="2"/>
  <c r="L34" i="2"/>
  <c r="K68" i="9"/>
  <c r="J68" i="9"/>
  <c r="L68" i="9"/>
  <c r="H11" i="9"/>
  <c r="J11" i="9" l="1"/>
  <c r="K11" i="9"/>
  <c r="L467" i="2"/>
  <c r="L20" i="2"/>
  <c r="P34" i="2"/>
  <c r="O34" i="2"/>
  <c r="M20" i="2"/>
  <c r="P210" i="2"/>
  <c r="O210" i="2"/>
  <c r="O104" i="2"/>
  <c r="P104" i="2"/>
  <c r="M103" i="2"/>
  <c r="K577" i="2"/>
  <c r="P148" i="2"/>
  <c r="O148" i="2"/>
  <c r="L633" i="2"/>
  <c r="L203" i="2"/>
  <c r="L632" i="2" s="1"/>
  <c r="O192" i="2"/>
  <c r="P192" i="2"/>
  <c r="M191" i="2"/>
  <c r="P177" i="2"/>
  <c r="O177" i="2"/>
  <c r="L519" i="2"/>
  <c r="L103" i="2"/>
  <c r="L539" i="2" s="1"/>
  <c r="L625" i="2"/>
  <c r="L192" i="2"/>
  <c r="K20" i="2"/>
  <c r="K11" i="2" l="1"/>
  <c r="K453" i="2"/>
  <c r="L191" i="2"/>
  <c r="L620" i="2" s="1"/>
  <c r="L621" i="2"/>
  <c r="P20" i="2"/>
  <c r="O20" i="2"/>
  <c r="M11" i="2"/>
  <c r="O191" i="2"/>
  <c r="P191" i="2"/>
  <c r="P103" i="2"/>
  <c r="O103" i="2"/>
  <c r="L453" i="2"/>
  <c r="L11" i="2"/>
  <c r="P11" i="2" l="1"/>
  <c r="O11" i="2"/>
</calcChain>
</file>

<file path=xl/sharedStrings.xml><?xml version="1.0" encoding="utf-8"?>
<sst xmlns="http://schemas.openxmlformats.org/spreadsheetml/2006/main" count="1562" uniqueCount="986">
  <si>
    <t>Informes Sobre la Situación Económica, las Finanzas Públicas y la Deuda Pública, Anexos</t>
  </si>
  <si>
    <t>Enero - Junio de 2014</t>
  </si>
  <si>
    <t>(pesos)</t>
  </si>
  <si>
    <t>Avance en el ejercicio del presupuesto</t>
  </si>
  <si>
    <t>Aprobado 
anual</t>
  </si>
  <si>
    <t>Autorizado anual</t>
  </si>
  <si>
    <t>Autorizado al periodo</t>
  </si>
  <si>
    <t>Porcentaje de avance</t>
  </si>
  <si>
    <t>Ramo</t>
  </si>
  <si>
    <t>Enero - Abril</t>
  </si>
  <si>
    <t>Enero - Mayo</t>
  </si>
  <si>
    <t>Enero - Junio</t>
  </si>
  <si>
    <t>Autorizado  al periodo</t>
  </si>
  <si>
    <t>(a)</t>
  </si>
  <si>
    <t>(b)</t>
  </si>
  <si>
    <t>(c)</t>
  </si>
  <si>
    <t>(d)</t>
  </si>
  <si>
    <t>(e)</t>
  </si>
  <si>
    <t>(f)</t>
  </si>
  <si>
    <t>(f) / (b) * 100</t>
  </si>
  <si>
    <t>(f) / (c) * 100</t>
  </si>
  <si>
    <t>TOTAL</t>
  </si>
  <si>
    <t>06 Hacienda y Crédito Público (CDI)</t>
  </si>
  <si>
    <t>Fomento del patrimonio cultural Indígena</t>
  </si>
  <si>
    <t xml:space="preserve">Proyectos de inmuebles </t>
  </si>
  <si>
    <t>Actividades de apoyo administrativo</t>
  </si>
  <si>
    <t>Actividades de apoyo a la función pública y buen gobierno</t>
  </si>
  <si>
    <t>Planeación y Articulación de la Acción Pública hacia los Pueblos Indígenas</t>
  </si>
  <si>
    <t>Cuotas, Apoyos y Aportaciones a Organismos Internacionales</t>
  </si>
  <si>
    <t>Programa de Apoyo a la Educación Indígena</t>
  </si>
  <si>
    <t>Programa de Infraestructura Indígena</t>
  </si>
  <si>
    <t>Programa para el Mejoramiento de la Producción y la Productividad Indígena</t>
  </si>
  <si>
    <t xml:space="preserve">Programa de Derechos Indígenas </t>
  </si>
  <si>
    <t>08 Agricultura, Ganadería,  Desarrollo Rural, Pesca y Alimentación</t>
  </si>
  <si>
    <t>Programa Integral de Desarrollo Rural</t>
  </si>
  <si>
    <t>Programa de Fomento a la Agricultura</t>
  </si>
  <si>
    <t>09 Comunicaciones y Transportes</t>
  </si>
  <si>
    <t xml:space="preserve">Proyectos de infraestructura económica de carreteras alimentadoras y caminos rurales </t>
  </si>
  <si>
    <t>Conservación de infraestructura de caminos rurales y carreteras alimentadoras </t>
  </si>
  <si>
    <t>Estudios y proyectos de construcción de caminos rurales y carreteras alimentadoras</t>
  </si>
  <si>
    <t>Programa de Empleo Temporal (PET)</t>
  </si>
  <si>
    <t>10 Economía</t>
  </si>
  <si>
    <t>Fondo de Microfinanciamiento a Mujeres Rurales (FOMMUR)</t>
  </si>
  <si>
    <t xml:space="preserve">Programa Nacional de Financiamiento al Microempresario </t>
  </si>
  <si>
    <t>11 Educación Pública</t>
  </si>
  <si>
    <t>Prestación de Servicios de Educación Inicial y Básica Comunitaria</t>
  </si>
  <si>
    <t>Normar los servicios educativos</t>
  </si>
  <si>
    <t>Diseño y aplicación de la política educativa</t>
  </si>
  <si>
    <t xml:space="preserve">Fortalecimiento a la educación y la cultura indígena  </t>
  </si>
  <si>
    <t xml:space="preserve">Programa de Desarrollo Humano Oportunidades </t>
  </si>
  <si>
    <t>Programa Nacional de Becas</t>
  </si>
  <si>
    <t>Programa para la Inclusión y la Equidad Educativa</t>
  </si>
  <si>
    <t>Programa de fortalecimiento de la calidad en instituciones educativas</t>
  </si>
  <si>
    <t>12 Salud</t>
  </si>
  <si>
    <t>Atención de la Salud Reproductiva y la Igualdad de Género en Salud</t>
  </si>
  <si>
    <t>Programa Comunidades Saludables</t>
  </si>
  <si>
    <t>Caravanas de la Salud</t>
  </si>
  <si>
    <t>Seguro Popular</t>
  </si>
  <si>
    <t>15 Desarrollo Agrario, Territorial y Urbano</t>
  </si>
  <si>
    <t>Programa de vivienda digna</t>
  </si>
  <si>
    <t xml:space="preserve">Programa de Vivienda Rural  </t>
  </si>
  <si>
    <t>Fomento al desarrollo agrario</t>
  </si>
  <si>
    <t>16 Medio Ambiente y Recursos Naturales</t>
  </si>
  <si>
    <t>Infraestructura de riego y Temporal Tecnificado</t>
  </si>
  <si>
    <t>Inversión para el Manejo Integral del Ciclo Hidrológico</t>
  </si>
  <si>
    <t>Planeación, Dirección y Evaluación Ambiental</t>
  </si>
  <si>
    <t>Programa de Conservación para el Desarrollo Sostenible (PROCODES)</t>
  </si>
  <si>
    <t>Programa para la Construcción y Rehabilitación de Sistemas de Agua Potable y Saneamiento en Zonas Rurales</t>
  </si>
  <si>
    <t>Programa Nacional Forestal Pago por Servicios Ambientales</t>
  </si>
  <si>
    <t>Programa hacia la igualdad y la sustentabilidad ambiental</t>
  </si>
  <si>
    <t>Programa Nacional Forestal-Desarrollo Forestal</t>
  </si>
  <si>
    <t>19 Aportaciones a Seguridad Social</t>
  </si>
  <si>
    <t>Programa IMSS-Oportunidades</t>
  </si>
  <si>
    <t>20 Desarrollo Social</t>
  </si>
  <si>
    <t>Programa de Abasto Social de Leche a cargo de Liconsa, S.A. de C.V.</t>
  </si>
  <si>
    <t>Programa de Abasto Rural a cargo de Diconsa, S.A. de C.V. (DICONSA) </t>
  </si>
  <si>
    <t>Programa de Opciones Productivas</t>
  </si>
  <si>
    <t>Programas del Fondo Nacional de Fomento a las Artesanías (FONART)</t>
  </si>
  <si>
    <t>Programa 3 x 1 para Migrantes</t>
  </si>
  <si>
    <t>Programa de Coinversión Social</t>
  </si>
  <si>
    <t>Programa de Desarrollo Humano Oportunidades</t>
  </si>
  <si>
    <t xml:space="preserve">Programa de Apoyo Alimentario </t>
  </si>
  <si>
    <t>Programa de estancias infantiles para apoyar a madres trabajadoras</t>
  </si>
  <si>
    <t>Pensión para Adultos Mayores</t>
  </si>
  <si>
    <t>Programa para el Desarrollo de Zonas Prioritarias</t>
  </si>
  <si>
    <t>23 Provisiones Salariales y Económicas</t>
  </si>
  <si>
    <t>Fondo de Apoyo a Migrantes</t>
  </si>
  <si>
    <t>33 Aportaciones Federales para Entidades Federativas y Municipios</t>
  </si>
  <si>
    <t>FAIS Municipal y de las Demarcaciones Territoriales del Distrito Federal</t>
  </si>
  <si>
    <t>FAM Asistencia Social</t>
  </si>
  <si>
    <t>35 Comisión Nacional de los Derechos Humanos</t>
  </si>
  <si>
    <t>Protección de los Derechos Humanos de Indígenas en Reclusión</t>
  </si>
  <si>
    <t>Promover los Derechos Humanos de los pueblos y las comunidades indígenas </t>
  </si>
  <si>
    <t>38 Consejo Nacional de Ciencia y Tecnología</t>
  </si>
  <si>
    <t>Apoyos institucionales para actividades científicas, tecnológicas y de innovación.</t>
  </si>
  <si>
    <t>n.a. No aplica</t>
  </si>
  <si>
    <t>Programa Presupuestario</t>
  </si>
  <si>
    <t>EVOLUCIÓN DE LAS EROGACIONES PARA EL DESARROLLO INTEGRAL DE LOS PUEBLOS Y COMUNIDADES INDÍGENAS</t>
  </si>
  <si>
    <t>Erogado</t>
  </si>
  <si>
    <t>Fuente: Fuente: Dependencias y entidades de la Administración Pública Federal.</t>
  </si>
  <si>
    <r>
      <t xml:space="preserve">Programa de Apoyo para la Productividad de la Mujer Emprendedora  </t>
    </r>
    <r>
      <rPr>
        <vertAlign val="superscript"/>
        <sz val="6"/>
        <rFont val="Soberana Sans"/>
        <family val="3"/>
      </rPr>
      <t>1_/</t>
    </r>
  </si>
  <si>
    <r>
      <t xml:space="preserve">Fondo para el Apoyo a Proyectos Productivos en Núcleos Agrarios (FAPPA)  </t>
    </r>
    <r>
      <rPr>
        <vertAlign val="superscript"/>
        <sz val="6"/>
        <rFont val="Soberana Sans"/>
        <family val="3"/>
      </rPr>
      <t xml:space="preserve">1_/ </t>
    </r>
    <r>
      <rPr>
        <sz val="6"/>
        <rFont val="Soberana Sans"/>
        <family val="3"/>
      </rPr>
      <t> </t>
    </r>
  </si>
  <si>
    <r>
      <t>Fondo para el Apoyo a Proyectos Productivos en Núcleos Agrarios (FAPPA)  </t>
    </r>
    <r>
      <rPr>
        <vertAlign val="superscript"/>
        <sz val="6"/>
        <rFont val="Soberana Sans"/>
        <family val="3"/>
      </rPr>
      <t>1_/</t>
    </r>
  </si>
  <si>
    <r>
      <rPr>
        <vertAlign val="superscript"/>
        <sz val="8"/>
        <color indexed="8"/>
        <rFont val="Soberana Sans"/>
        <family val="3"/>
      </rPr>
      <t>1_/</t>
    </r>
    <r>
      <rPr>
        <sz val="6"/>
        <color indexed="8"/>
        <rFont val="Soberana Sans"/>
        <family val="3"/>
      </rPr>
      <t xml:space="preserve"> Transferido de la Secretaría de Desarrollo Agrario, Territorial y Urbano (SEDATU) a la Secretaría de Agricultura, Ganadería, Desarrollo Rural, Pesca y Alimentación (SAGARPA) de conformidad con el Acuerdo de Coordinación Interinstitucional  de Transferencia de Recursos de Programas Sujetos a Reglas de Operación, que celebraron la SAGARPA y la SEDATU, el 27 de enero de 2014.  </t>
    </r>
  </si>
  <si>
    <r>
      <t xml:space="preserve">Programa de Fomento a la Economía Social (FONAES) </t>
    </r>
    <r>
      <rPr>
        <vertAlign val="superscript"/>
        <sz val="6"/>
        <rFont val="Soberana Sans"/>
        <family val="3"/>
      </rPr>
      <t>2_/</t>
    </r>
  </si>
  <si>
    <t>2/ La dependencia informa que el Programa de Fomento a la Economía Social (FONAES) no estimó recursos en el Presupuesto de Egresos de la Federación para el ejercicio fiscal 2014 para este anexo, sin embargo en las reglas de operación del programa se prevé la atención de grupos y/o empresas sociales que integren personas indígenas o hablantes de lengua indígena. Lo apoyos se otorgarán en función de la demanda recibida durante el año en curso.</t>
  </si>
  <si>
    <t>Descripción</t>
  </si>
  <si>
    <t>Aprobado Anual</t>
  </si>
  <si>
    <t>Autorizado Anual</t>
  </si>
  <si>
    <t>( f / a ) * 100</t>
  </si>
  <si>
    <t>( f / c ) * 100</t>
  </si>
  <si>
    <t>Financiera</t>
  </si>
  <si>
    <t>Programa de financiamiento y aseguramiento al medio rural</t>
  </si>
  <si>
    <t>Hacienda y Crédito Público</t>
  </si>
  <si>
    <t>AGROASEMEX</t>
  </si>
  <si>
    <t>BANSEFI</t>
  </si>
  <si>
    <t>FINANCIERA RURAL</t>
  </si>
  <si>
    <t>FIRA (Fideicomisos Instituidos en Relación con la Agricultura)</t>
  </si>
  <si>
    <t>Fondo de Capitalización e Inversión del Sector Rural (FOCIR)</t>
  </si>
  <si>
    <t>Competitividad</t>
  </si>
  <si>
    <t>Programa de Comercialización y Desarrollo de Mercados</t>
  </si>
  <si>
    <t>Agricultura, Ganadería, Desarrollo Rural, Pesca y Alimentación</t>
  </si>
  <si>
    <t>Incentivos a la Comercialización</t>
  </si>
  <si>
    <t>Promoción Comercial y Fomento a las Exportaciones</t>
  </si>
  <si>
    <t>Programa de Desarrollo de Capacidades, Innovación Tecnológica y Extensionismo</t>
  </si>
  <si>
    <t>Desarrollo Agrario, Territorial y Urbano</t>
  </si>
  <si>
    <t>Apoyo a organizaciones sociales</t>
  </si>
  <si>
    <t>Fondo para el Apoyo a Proyectos Productivos en Núcleos Agrarios (FAPPA)</t>
  </si>
  <si>
    <t>Desarrollo Social</t>
  </si>
  <si>
    <t>Coinversión Social Ramo 20</t>
  </si>
  <si>
    <t>Programa de Fomento a la Inversión y Productividad</t>
  </si>
  <si>
    <t>Programa de Concurrencia con las Entidades Federativas</t>
  </si>
  <si>
    <t>Agroincentivos</t>
  </si>
  <si>
    <t>Agroproducción Integral</t>
  </si>
  <si>
    <t>Desarrollo de Cluster Agroalimentario (AGROCLUSTER)</t>
  </si>
  <si>
    <t xml:space="preserve">PROAGRO Productivo (2) </t>
  </si>
  <si>
    <t>PROCAFE e Impulso Productivo al Café</t>
  </si>
  <si>
    <t>Producción Intensiva y Cubiertas Agrícolas (PROCURA)</t>
  </si>
  <si>
    <t>Sistemas Producto Agrícolas (SISPROA)</t>
  </si>
  <si>
    <t>Tecnificación del Riego</t>
  </si>
  <si>
    <t>Programa de Fomento a la Productividad Pesquera y Acuícola</t>
  </si>
  <si>
    <t>Impulso a la Capitalización Pesquera y Acuícola</t>
  </si>
  <si>
    <t>Integración Productiva  y Comercial Pesquera y Acuícola</t>
  </si>
  <si>
    <t>Programa de Fomento Ganadero</t>
  </si>
  <si>
    <t>Manejo Postproducción Pecuario (incentivos a la postproducción pecuaria)</t>
  </si>
  <si>
    <t>Manejo Postproducción Pecuario (infraestructura, maquinaria y equipo postproductivo pecuario)</t>
  </si>
  <si>
    <t>Productividad Pecuaria (Ganado Alimentario)</t>
  </si>
  <si>
    <t>Programa Porcino (PROPOR)</t>
  </si>
  <si>
    <t>Programa de Perforación y equipamiento de Pozos ganaderos</t>
  </si>
  <si>
    <t>Productividad Pecuaria (Manejo de ganado)</t>
  </si>
  <si>
    <t>Productividad Pecuaria (Reproducción y material genético pecuario)</t>
  </si>
  <si>
    <t>Sistemas Producto Pecuarios</t>
  </si>
  <si>
    <t>Programa de Innovación, Investigación, Desarrollo Tecnológico y Educación</t>
  </si>
  <si>
    <t>Innovación para el Desarrollo Tecnológico Aplicado</t>
  </si>
  <si>
    <t>Minería Social</t>
  </si>
  <si>
    <t>Innovación y Transferencia de Tecnología Ganadera</t>
  </si>
  <si>
    <t>Recursos Genéticos Acuícolas</t>
  </si>
  <si>
    <t>Recursos Genéticos Agrícolas</t>
  </si>
  <si>
    <t>Recursos Zoogenéticos</t>
  </si>
  <si>
    <t>Programa de Productividad y Competitividad Agroalimentaria</t>
  </si>
  <si>
    <t>Acceso al Financiamiento Productivo y Competitivo</t>
  </si>
  <si>
    <t>Certificación para la Productividad Agroalimentaria</t>
  </si>
  <si>
    <t>Desarrollo Productivo Sur Sureste</t>
  </si>
  <si>
    <t>Fortalecimiento a la Cadena Productiva</t>
  </si>
  <si>
    <t>Información Estadística y Estudios (SNIDRUS)</t>
  </si>
  <si>
    <t>Planeación de Proyectos (Mapa de Proyectos)</t>
  </si>
  <si>
    <t>Productividad Agroalimentaria</t>
  </si>
  <si>
    <t>Programa Regional de Desarrollo previsto en el PND</t>
  </si>
  <si>
    <t>Sistema Nacional de Agroparques</t>
  </si>
  <si>
    <t>Programa de Sanidad e Inocuidad Agroalimentaria</t>
  </si>
  <si>
    <t>Rastros TIF</t>
  </si>
  <si>
    <t>Agricultura Familiar, Periurbana y de Traspatio</t>
  </si>
  <si>
    <t>Atención a Desastres Naturales en el Sector Agropecuario y Pesquero</t>
  </si>
  <si>
    <t>Coordinación para la Integración de Proyectos</t>
  </si>
  <si>
    <t>Desarrollo de Zonas Áridas (PRODEZA)</t>
  </si>
  <si>
    <t>Desarrollo Integral de Cadenas de Valor</t>
  </si>
  <si>
    <t>Capacitación y Extensión de Educación Agropecuaria</t>
  </si>
  <si>
    <t>Extensión e Innovación Productiva</t>
  </si>
  <si>
    <t>Extensionismo Rural</t>
  </si>
  <si>
    <t>Fortalecimiento a Organizaciones Rurales</t>
  </si>
  <si>
    <t>Programa de Apoyo a la Productividad de la Mujer Emprendedora</t>
  </si>
  <si>
    <t>Economía</t>
  </si>
  <si>
    <t>Competitividad en logística y centrales de abasto</t>
  </si>
  <si>
    <t>Programa de Fomento a la Economía Social</t>
  </si>
  <si>
    <t>Programa Nacional de Financiamiento al Microempresario (PRONAFIM)</t>
  </si>
  <si>
    <t>Turismo</t>
  </si>
  <si>
    <t>Ecoturismo y Turismo Rural</t>
  </si>
  <si>
    <t>Programa de Prevención y Manejo de Riesgos</t>
  </si>
  <si>
    <t>Apoyos a Jóvenes para la Productividad de Futuras Empresas Rurales</t>
  </si>
  <si>
    <t>Fondo Nacional de Fomento a las Artesanías (FONART)</t>
  </si>
  <si>
    <t>Medio Ambiente</t>
  </si>
  <si>
    <t>Programa de Sustentabilidad de los Recursos Naturales</t>
  </si>
  <si>
    <t>Bioenergía y Sustentabilidad</t>
  </si>
  <si>
    <t>Reconversión y Productividad</t>
  </si>
  <si>
    <t>Desarrollo Estratégico de la Acuacultura</t>
  </si>
  <si>
    <t>Ordenamiento Pesquero y Acuícola Integral y Sustentable</t>
  </si>
  <si>
    <t>Soporte para la Vigilancia de los Recursos Pesqueros y Acuícolas</t>
  </si>
  <si>
    <t>Bioeseguridad pecuaria</t>
  </si>
  <si>
    <t>PROGAN Productivo</t>
  </si>
  <si>
    <t>Infraestructura y equipo del repoblamiento</t>
  </si>
  <si>
    <t>Repoblamiento y Recría Pecuaria</t>
  </si>
  <si>
    <t>Conservación y Uso Sustentable de Suelo y Agua (COUSSA)</t>
  </si>
  <si>
    <t>Medio Ambiente y Recursos Naturales</t>
  </si>
  <si>
    <t>Forestal</t>
  </si>
  <si>
    <t>Protección al medio ambiente en el medio rural</t>
  </si>
  <si>
    <t>Desarrollo Regional Sustentable</t>
  </si>
  <si>
    <t>PET (Incendios Forestales)</t>
  </si>
  <si>
    <t>PROFEPA</t>
  </si>
  <si>
    <t>Vida Silvestre</t>
  </si>
  <si>
    <t>Educativa</t>
  </si>
  <si>
    <t>Programa de Educación e Investigación</t>
  </si>
  <si>
    <t>Colegio de Postgraduados</t>
  </si>
  <si>
    <t>CSAEGRO</t>
  </si>
  <si>
    <t>Instituto Nacional de Investigaciones Forestales, Agrícolas y Pecuarias (INIFAP)</t>
  </si>
  <si>
    <t>Instituto Nacional de Pesca (INAPESCA)</t>
  </si>
  <si>
    <t>Universidad Autónoma Chapingo</t>
  </si>
  <si>
    <t>Educación Pública</t>
  </si>
  <si>
    <t>Desarrollo de Capacidades</t>
  </si>
  <si>
    <t>Educación Agropecuaria</t>
  </si>
  <si>
    <t>Infraestructura Educativa Tecnológica</t>
  </si>
  <si>
    <t>Oportunidades</t>
  </si>
  <si>
    <t>Programa Educativo Rural</t>
  </si>
  <si>
    <t>Universidad Autónoma Agraria Antonio Narro</t>
  </si>
  <si>
    <t>Laboral</t>
  </si>
  <si>
    <t>Programa de mejoramiento de condiciones laborales en el medio rural</t>
  </si>
  <si>
    <t>PET</t>
  </si>
  <si>
    <t>Trabajo y Previsión Social</t>
  </si>
  <si>
    <t>Trabajadores Agrícolas Temporales</t>
  </si>
  <si>
    <t>Social</t>
  </si>
  <si>
    <t>Programa de atención a la pobreza en el medio rural</t>
  </si>
  <si>
    <t>Atención a la población</t>
  </si>
  <si>
    <t xml:space="preserve">Vivienda Rural </t>
  </si>
  <si>
    <t>Jornaleros Agrícolas</t>
  </si>
  <si>
    <t>Atención a Indígenas (CDI)</t>
  </si>
  <si>
    <t>Relaciones Exteriores</t>
  </si>
  <si>
    <t>Atención a migrantes</t>
  </si>
  <si>
    <t>Programa de Derecho a la Alimentación</t>
  </si>
  <si>
    <t>n.a.</t>
  </si>
  <si>
    <t>Programa de Incentivos para Productores de Maíz y Frijol (PIMAF)</t>
  </si>
  <si>
    <t>Fomento al Consumo de Productos Pesqueros y Acuícolas</t>
  </si>
  <si>
    <t>Programa Integral de Desarrollo Rural (SNIDRUS)</t>
  </si>
  <si>
    <t>Modernización Sustentable de la Agricultura Tradicional (MASAGRO)</t>
  </si>
  <si>
    <t>Proyecto Estratégico de Seguridad Alimentaria (PESA)</t>
  </si>
  <si>
    <t>Vinculación con Organismos de la Sociedad Civil</t>
  </si>
  <si>
    <t>Abasto Rural a cargo de DICONSA S.A. de C.V.</t>
  </si>
  <si>
    <t>Programa Alimentario</t>
  </si>
  <si>
    <t>Infraestructura</t>
  </si>
  <si>
    <t>Programa de infraestructura en el medio rural</t>
  </si>
  <si>
    <t>Aportaciones Federales para Entidades Federativas y Municipios</t>
  </si>
  <si>
    <t>Comunicaciones y Transportes</t>
  </si>
  <si>
    <t>Caminos Rurales</t>
  </si>
  <si>
    <t>IMTA</t>
  </si>
  <si>
    <t>Infraestructura Hidroagrícola</t>
  </si>
  <si>
    <t>Programa de perforación y equipamiento de pozos agrícolas en estados afectados con sequía</t>
  </si>
  <si>
    <t>Programas Hidráulicos</t>
  </si>
  <si>
    <t>Provisiones Salariales y Económicas</t>
  </si>
  <si>
    <t>Fondo para el desarrollo rural sustentable</t>
  </si>
  <si>
    <t>Salud</t>
  </si>
  <si>
    <t>Programa de atención a las condiciones de salud en el medio rural</t>
  </si>
  <si>
    <t>Aportaciones a Seguridad Social</t>
  </si>
  <si>
    <t>IMSS-Oportunidades</t>
  </si>
  <si>
    <t>Seguridad Social Cañeros</t>
  </si>
  <si>
    <t>Salud en población rural</t>
  </si>
  <si>
    <t>Sistema de Protección Social en Salud (SPSS)</t>
  </si>
  <si>
    <t>Seguro Médico Siglo XXI</t>
  </si>
  <si>
    <t>Agraria</t>
  </si>
  <si>
    <t>Programa para la atención de aspectos agrarios</t>
  </si>
  <si>
    <t>Atención de aspectos agrarios</t>
  </si>
  <si>
    <t>Archivo General Agrario</t>
  </si>
  <si>
    <t>Conflictos Agrarios y Obligaciones Jurídicas</t>
  </si>
  <si>
    <t>Fondo de Apoyo para los Núcleos Agrarios sin Regularizar (FANAR)</t>
  </si>
  <si>
    <t>Administrativa</t>
  </si>
  <si>
    <t>Gasto Administrativo</t>
  </si>
  <si>
    <t>ASERCA</t>
  </si>
  <si>
    <t>Comité Nal. para el Desarrollo Sustentable de la Caña de Azúcar</t>
  </si>
  <si>
    <t>CONAPESCA</t>
  </si>
  <si>
    <t>CONAZA</t>
  </si>
  <si>
    <t>Dependencia</t>
  </si>
  <si>
    <t>FEESA</t>
  </si>
  <si>
    <t xml:space="preserve">FIRCO </t>
  </si>
  <si>
    <t>INCA RURAL</t>
  </si>
  <si>
    <t>SENASICA (Incluye obra pública de inspección)</t>
  </si>
  <si>
    <t>SIAP</t>
  </si>
  <si>
    <t>SNICS</t>
  </si>
  <si>
    <t>Procuraduría Agraria</t>
  </si>
  <si>
    <t>Registro Agrario Nacional</t>
  </si>
  <si>
    <t>Tribunales Agrarios</t>
  </si>
  <si>
    <t>Segundo Trimestre de 2014</t>
  </si>
  <si>
    <t>ANEXO 10 DEL PEF 2014</t>
  </si>
  <si>
    <t>EVOLUCIÓN DE LAS EROGACIONES CORRESPONDIENTES AL PROGRAMA ESPECIAL CONCURRENTE PARA EL DESARROLLO RURAL SUSTENTABLE</t>
  </si>
  <si>
    <t>Enero-junio</t>
  </si>
  <si>
    <t>(Millones de pesos)</t>
  </si>
  <si>
    <t>Vertiente</t>
  </si>
  <si>
    <t>Enero-abril</t>
  </si>
  <si>
    <t>Enero-mayo</t>
  </si>
  <si>
    <r>
      <t>Programa de Fomento a la Productividad Pesquera y Acuícola</t>
    </r>
    <r>
      <rPr>
        <vertAlign val="superscript"/>
        <sz val="6"/>
        <rFont val="Soberana Sans"/>
        <family val="3"/>
      </rPr>
      <t xml:space="preserve"> </t>
    </r>
  </si>
  <si>
    <r>
      <t>Nota:</t>
    </r>
    <r>
      <rPr>
        <sz val="6"/>
        <rFont val="Soberana Sans"/>
        <family val="3"/>
      </rPr>
      <t xml:space="preserve"> Las sumas parciales pueden no coincidir con el total, así como los cálculos porcentuales, debido al redondeo de las cifras.</t>
    </r>
  </si>
  <si>
    <r>
      <t xml:space="preserve">Fuente: </t>
    </r>
    <r>
      <rPr>
        <sz val="6"/>
        <rFont val="Soberana Sans"/>
        <family val="3"/>
      </rPr>
      <t>Dependencias y entidades de la Administración Pública Federal.</t>
    </r>
  </si>
  <si>
    <t>Unidad Responsable</t>
  </si>
  <si>
    <t xml:space="preserve"> 04 Gobernación</t>
  </si>
  <si>
    <t>Centro Nacional de Prevención de Desastres</t>
  </si>
  <si>
    <t>05 Relaciones Exteriores</t>
  </si>
  <si>
    <t>Agencia Mexicana de Cooperación Internacional para el Desarrollo</t>
  </si>
  <si>
    <t>08 Agricultura, Ganadería, Desarrollo Rural, Pesca y Alimentación</t>
  </si>
  <si>
    <t>Instituto Nacional de Investigaciones Forestales, Agrícolas y Pecuarias</t>
  </si>
  <si>
    <t>Instituto Nacional de Pesca</t>
  </si>
  <si>
    <t>Instituto Mexicano del Transporte</t>
  </si>
  <si>
    <t>Agencia Espacial Mexicana</t>
  </si>
  <si>
    <t>Instituto Nacional del Emprendedor</t>
  </si>
  <si>
    <t>Centro Nacional de Metrología</t>
  </si>
  <si>
    <t>Instituto Mexicano de la Propiedad Industrial</t>
  </si>
  <si>
    <t>Servicio Geológico Mexicano</t>
  </si>
  <si>
    <t>Dirección General de Desarrollo de la Gestión e Innovación Educativa</t>
  </si>
  <si>
    <t>Subsecretaría de Educación Superior</t>
  </si>
  <si>
    <t>Dirección General de Educación Superior Universitaria</t>
  </si>
  <si>
    <t>Dirección General de Educación Superior Tecnológica</t>
  </si>
  <si>
    <t>Subsecretaría de Educación Media Superior</t>
  </si>
  <si>
    <t>Universidad Pedagógica Nacional</t>
  </si>
  <si>
    <t>Universidad Autónoma Metropolitana</t>
  </si>
  <si>
    <t>Universidad Nacional Autónoma de México</t>
  </si>
  <si>
    <t>Instituto Politécnico Nacional</t>
  </si>
  <si>
    <t>Instituto Nacional de Antropología e Historia</t>
  </si>
  <si>
    <t>Centro de Enseñanza Técnica Industrial</t>
  </si>
  <si>
    <t>Centro de Investigación y de Estudios Avanzados del Instituto Politécnico Nacional</t>
  </si>
  <si>
    <t>Comisión de Operación y Fomento de Actividades Académicas del Instituto Politécnico Nacional</t>
  </si>
  <si>
    <t>El Colegio de México, A.C.</t>
  </si>
  <si>
    <t>Comisión Coordinadora de Institutos
Nacionales de Salud y Hospitales de Alta
Especialidad</t>
  </si>
  <si>
    <t>Dirección General de Calidad y Educación
en Salud</t>
  </si>
  <si>
    <t>Centro Regional de Alta Especialidad de Chiapas</t>
  </si>
  <si>
    <t>Instituto Nacional de Psiquiatría Ramón de la Fuente Muñiz</t>
  </si>
  <si>
    <t>Centros de Integración Juvenil, A.C.</t>
  </si>
  <si>
    <t>Servicios de Atención Psiquiátrica</t>
  </si>
  <si>
    <t>Hospital Juárez de México</t>
  </si>
  <si>
    <t>Hospital General "Dr. Manuel Gea González"</t>
  </si>
  <si>
    <t>Hospital General de México</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</si>
  <si>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</si>
  <si>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</si>
  <si>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</si>
  <si>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</si>
  <si>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</si>
  <si>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</si>
  <si>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</si>
  <si>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</si>
  <si>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</si>
  <si>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</si>
  <si>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</si>
  <si>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</si>
  <si>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</si>
  <si>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</si>
  <si>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t>
  </si>
  <si>
    <t>Instituto Nacional de Salud Pública</t>
  </si>
  <si>
    <t>Laboratorio de Biológicos y Reactivos de México S.A. de C.V.</t>
  </si>
  <si>
    <t>Sistema Nacional para el Desarrollo 
Integral de la Familia</t>
  </si>
  <si>
    <t>13 Marina</t>
  </si>
  <si>
    <t>Dirección General de Investigación y Desarrollo</t>
  </si>
  <si>
    <t>Comisión Nacional del Agua</t>
  </si>
  <si>
    <t>Comisión Nacional Forestal</t>
  </si>
  <si>
    <t>Instituto Mexicano de Tecnología del Agua</t>
  </si>
  <si>
    <t>Instituto Nacional de Ecología y Cambio Climático</t>
  </si>
  <si>
    <t>17 Procuraduría General de la República</t>
  </si>
  <si>
    <t>Instituto Nacional de Ciencias Penales</t>
  </si>
  <si>
    <t>18 Energía</t>
  </si>
  <si>
    <t>Dirección General de Planeación e Información Energéticas</t>
  </si>
  <si>
    <t>Instituto de Investigaciones Eléctricas</t>
  </si>
  <si>
    <t>Instituto Mexicano del Petróleo</t>
  </si>
  <si>
    <t>Instituto Nacional de Investigaciones Nucleares</t>
  </si>
  <si>
    <t>21 Turismo</t>
  </si>
  <si>
    <t>Centro de Estudios Superiores de Turismo</t>
  </si>
  <si>
    <t>Unidad de Política y Control
Presupuestario</t>
  </si>
  <si>
    <t>Centro de Investigación en Geografía y Geomática, "Ing. Jorge L. Tamayo", A.C.</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</si>
  <si>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</si>
  <si>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</si>
  <si>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</si>
  <si>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</si>
  <si>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</si>
  <si>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</si>
  <si>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</si>
  <si>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</si>
  <si>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Optica, A.C.</t>
  </si>
  <si>
    <t>Centro de Investigación en Química Aplicada</t>
  </si>
  <si>
    <t>Centro de Investigaciones y Estudios Superiores en Antropología Social</t>
  </si>
  <si>
    <t>Consejo Nacional de Ciencia y Tecnología</t>
  </si>
  <si>
    <t>CIATEQ, A.C. Centro de Tecnología Avanzada</t>
  </si>
  <si>
    <t xml:space="preserve">Corporación Mexicana de Investigación en Materiales, S.A. de C.V. </t>
  </si>
  <si>
    <t>El Colegio de la Frontera Norte, A.C.</t>
  </si>
  <si>
    <t>El Colegio de la Frontera Sur</t>
  </si>
  <si>
    <t>El Colegio de Michoacán, A.C.</t>
  </si>
  <si>
    <t>El Colegio de San Luis, A.C.</t>
  </si>
  <si>
    <t xml:space="preserve">Fondo de Información y Documentación para la Industria </t>
  </si>
  <si>
    <t>Fondo para el Desarrollo de Recursos Humanos</t>
  </si>
  <si>
    <t>Instituto de Ecología, A.C.</t>
  </si>
  <si>
    <t>Instituto de Investigaciones "Dr. José María Luis Mora"</t>
  </si>
  <si>
    <t>Instituto Nacional de Astrofísica, Optica y Electrónica</t>
  </si>
  <si>
    <t>Instituto Potosino de Investigación Científica y Tecnológica, A.C.</t>
  </si>
  <si>
    <t>Centro de Ingeniería y Desarrollo Industrial</t>
  </si>
  <si>
    <t>Centro de Investigación Científica y de Educación Superior de Ensenada, B.C.</t>
  </si>
  <si>
    <t>Centro de Investigación en Alimentación y Desarrollo, A.C.</t>
  </si>
  <si>
    <t>50 Instituto Mexicano del Seguro Social</t>
  </si>
  <si>
    <t>Instituto Mexicano del Seguro Social</t>
  </si>
  <si>
    <t>51 Instituto de Seguridad Social para los Trabajadores del Estado</t>
  </si>
  <si>
    <t>Instituto de Seguridad Social para los Trabajadores del Estado</t>
  </si>
  <si>
    <t>ANEXO 11 DEL PEF 2014
EVOLUCIÓN DE LAS EROGACIONES CORRESPONDIENTES AL PROGRAMA DE CIENCIA, TECNOLOGÍA E INNOVACIÓN
Enero-junio
(Millones de pesos)</t>
  </si>
  <si>
    <t>Enero-</t>
  </si>
  <si>
    <t>abril</t>
  </si>
  <si>
    <t>( f/a)*100</t>
  </si>
  <si>
    <t>(f/c)*100</t>
  </si>
  <si>
    <t>Nota: Las sumas parciales pueden no coincidir con el total, así como los cálculos porcentuales, debido al redondeo de las cifras.</t>
  </si>
  <si>
    <t>n.a.: No aplica.</t>
  </si>
  <si>
    <t>Fuente: Dependencias y entidades de la Administración Pública Federal.</t>
  </si>
  <si>
    <t>01 Poder Legislativo</t>
  </si>
  <si>
    <t>R001</t>
  </si>
  <si>
    <t xml:space="preserve">Actividades derivadas del trabajo legislativo </t>
  </si>
  <si>
    <t>04 Gobernación</t>
  </si>
  <si>
    <t>E015</t>
  </si>
  <si>
    <t>Promover la atención y prevención de la violencia contra las mujeres</t>
  </si>
  <si>
    <t>P006</t>
  </si>
  <si>
    <t>Planeación demográfica del país</t>
  </si>
  <si>
    <t>P015</t>
  </si>
  <si>
    <t xml:space="preserve">Promover la prevención, protección y atención en materia de trata de personas </t>
  </si>
  <si>
    <t>P017</t>
  </si>
  <si>
    <t>Mecanismos de protección a periodistas y defensoras y defensores de derechos humanos</t>
  </si>
  <si>
    <t>P021</t>
  </si>
  <si>
    <t>Implementar las políticas, programas y acciones tendientes a garantizar la seguridad pública de la Nación y sus habitantes</t>
  </si>
  <si>
    <t>P022</t>
  </si>
  <si>
    <t>Conducción de la política en materia de Derechos Humanos</t>
  </si>
  <si>
    <t>P023</t>
  </si>
  <si>
    <t>Fomento de la cultura de la participación ciudadana en la prevención del delito</t>
  </si>
  <si>
    <t>P024</t>
  </si>
  <si>
    <t>Promover la Protección de los Derechos Humanos y Prevenir la Discriminación</t>
  </si>
  <si>
    <t>E002</t>
  </si>
  <si>
    <t xml:space="preserve">Protección y asistencia consular  </t>
  </si>
  <si>
    <t>P008</t>
  </si>
  <si>
    <t xml:space="preserve">Foros, publicaciones y actividades en materia de equidad de género   </t>
  </si>
  <si>
    <t xml:space="preserve">06 Hacienda y Crédito Público </t>
  </si>
  <si>
    <t>E033</t>
  </si>
  <si>
    <t>Atención Integral a Víctimas y Ofendidos de Delitos de Alto Impacto</t>
  </si>
  <si>
    <t>K025</t>
  </si>
  <si>
    <t>Proyectos de inmuebles (oficinas administrativas)</t>
  </si>
  <si>
    <t>M001</t>
  </si>
  <si>
    <t>O001</t>
  </si>
  <si>
    <t>P010</t>
  </si>
  <si>
    <t>Fortalecimiento de la Igualdad Sustantiva entre Mujeres y Hombres</t>
  </si>
  <si>
    <t>S010</t>
  </si>
  <si>
    <t>Fortalecimiento a la Transversalidad de la Perspectiva de Género</t>
  </si>
  <si>
    <t>S249</t>
  </si>
  <si>
    <t>U011</t>
  </si>
  <si>
    <t>Programa de Derechos Indígenas</t>
  </si>
  <si>
    <t>07 Defensa Nacional</t>
  </si>
  <si>
    <t>A900</t>
  </si>
  <si>
    <t xml:space="preserve">Programa de igualdad entre mujeres y hombres SDN </t>
  </si>
  <si>
    <t>08  Agricultura, Ganadería,  Desarrollo Rural, Pesca y Alimentación</t>
  </si>
  <si>
    <t>P001</t>
  </si>
  <si>
    <t>Registro, Control y Seguimiento de los Programas Presupuestarios</t>
  </si>
  <si>
    <t>S088</t>
  </si>
  <si>
    <t>Programa de Apoyo para la Productividad de la Mujer Emprendedora  1/</t>
  </si>
  <si>
    <t>S089</t>
  </si>
  <si>
    <t>S258</t>
  </si>
  <si>
    <t xml:space="preserve">Definición y conducción de la política de comunicaciones y transportes  </t>
  </si>
  <si>
    <t>Planeación, elaboración y seguimiento de las políticas y programas de la dependencia</t>
  </si>
  <si>
    <t>S016</t>
  </si>
  <si>
    <t xml:space="preserve">Fondo de Microfinanciamiento a Mujeres Rurales (FOMMUR)
</t>
  </si>
  <si>
    <t>S017</t>
  </si>
  <si>
    <t>Programa de Fomento a la Economía Social (FONAES)</t>
  </si>
  <si>
    <t>S020</t>
  </si>
  <si>
    <t>Fondo Nacional Emprendedor</t>
  </si>
  <si>
    <t>S021</t>
  </si>
  <si>
    <t>E011</t>
  </si>
  <si>
    <t xml:space="preserve">Impulso al desarrollo de la cultura  </t>
  </si>
  <si>
    <t>E032</t>
  </si>
  <si>
    <t xml:space="preserve">Diseño y aplicación de políticas de equidad de género    </t>
  </si>
  <si>
    <t>S243</t>
  </si>
  <si>
    <t>S244</t>
  </si>
  <si>
    <t>S245</t>
  </si>
  <si>
    <t>S247</t>
  </si>
  <si>
    <t>Programa para el Desarrollo Profesional Docente</t>
  </si>
  <si>
    <t>E010</t>
  </si>
  <si>
    <t xml:space="preserve">Formación y desarrollo profesional de recursos humanos especializados para la salud </t>
  </si>
  <si>
    <t>E019</t>
  </si>
  <si>
    <t>Capacitación técnica y gerencial de recursos humanos para la salud</t>
  </si>
  <si>
    <t>E022</t>
  </si>
  <si>
    <t>Investigación y desarrollo tecnológico en salud</t>
  </si>
  <si>
    <t>E023</t>
  </si>
  <si>
    <t>Prestación de servicios en los diferentes niveles de atención a la salud</t>
  </si>
  <si>
    <t>E025</t>
  </si>
  <si>
    <t>Prevención y atención contra las adicciones</t>
  </si>
  <si>
    <t>E036</t>
  </si>
  <si>
    <t>Reducción de enfermedades prevenibles por vacunación</t>
  </si>
  <si>
    <t>P012</t>
  </si>
  <si>
    <t>Calidad en Salud e Innovación</t>
  </si>
  <si>
    <t>P014</t>
  </si>
  <si>
    <t>Promoción de la salud, prevención y control de enfermedades crónico degenerativas y transmisibles y lesiones</t>
  </si>
  <si>
    <t>P016</t>
  </si>
  <si>
    <t>Prevención y atención del VIH/SIDA y otras ITS</t>
  </si>
  <si>
    <t>Atención de la Salud Reproductiva  y la Igualdad de Género en Salud</t>
  </si>
  <si>
    <t>S150</t>
  </si>
  <si>
    <t>Programas de Atención a Familias y Población Vulnerable</t>
  </si>
  <si>
    <t>S174</t>
  </si>
  <si>
    <t>U007</t>
  </si>
  <si>
    <t>Reducción de la mortalidad materna</t>
  </si>
  <si>
    <t>U008</t>
  </si>
  <si>
    <t>Prevención contra la obesidad</t>
  </si>
  <si>
    <t>A006</t>
  </si>
  <si>
    <t xml:space="preserve">Administración y fomento de la educación naval </t>
  </si>
  <si>
    <t>K012</t>
  </si>
  <si>
    <t>Proyectos de infraestructura social de asistencia y seguridad social</t>
  </si>
  <si>
    <t>14 Trabajo y Previsión Social</t>
  </si>
  <si>
    <t>Procuración de justicia laboral</t>
  </si>
  <si>
    <t>E005</t>
  </si>
  <si>
    <t>Fomento de la equidad de género y la no discriminación en el mercado laboral</t>
  </si>
  <si>
    <t>S048</t>
  </si>
  <si>
    <t xml:space="preserve">Programa Habitat  </t>
  </si>
  <si>
    <t>S058</t>
  </si>
  <si>
    <t>S117</t>
  </si>
  <si>
    <t>S175</t>
  </si>
  <si>
    <t xml:space="preserve">Rescate de espacios públicos   </t>
  </si>
  <si>
    <t>S177</t>
  </si>
  <si>
    <t xml:space="preserve">Programa de esquema de financiamiento y subsidio federal para vivienda  </t>
  </si>
  <si>
    <t>Fondo para el Apoyo a Proyectos Productivos en Núcleos Agrarios (FAPPA)  1/</t>
  </si>
  <si>
    <t>F002</t>
  </si>
  <si>
    <t>P002</t>
  </si>
  <si>
    <t xml:space="preserve">Planeación, Dirección y Evaluación Ambiental   </t>
  </si>
  <si>
    <t>S046</t>
  </si>
  <si>
    <t xml:space="preserve">Programa de Conservación para el Desarrollo Sostenible (PROCODES)  </t>
  </si>
  <si>
    <t>S071</t>
  </si>
  <si>
    <t xml:space="preserve">Programa de Empleo Temporal (PET)  </t>
  </si>
  <si>
    <t>S219</t>
  </si>
  <si>
    <t>U022</t>
  </si>
  <si>
    <t>Investigar y perseguir los delitos del orden federal</t>
  </si>
  <si>
    <t>E003</t>
  </si>
  <si>
    <t>Investigar y perseguir los delitos relativos a la Delincuencia Organizada</t>
  </si>
  <si>
    <t>E009</t>
  </si>
  <si>
    <t>Promoción del respeto a los derechos humanos y atención a víctimas del delito</t>
  </si>
  <si>
    <t>F012</t>
  </si>
  <si>
    <t>Promoción en materia de aprovechamiento sustentable de la energía</t>
  </si>
  <si>
    <t>G002</t>
  </si>
  <si>
    <t>Regulación y supervisión del otorgamiento de permisos y la administración de estos, en materia de electricidad, gas natural y gas licuado de petróleo</t>
  </si>
  <si>
    <t>G003</t>
  </si>
  <si>
    <t>Regulación y supervisión de la seguridad nuclear, radiológica y física de las instalaciones nucleares y radiológicas</t>
  </si>
  <si>
    <t>Coordinación de la implementación de la política energética y de las entidades del sector electricidad</t>
  </si>
  <si>
    <t>J014</t>
  </si>
  <si>
    <t>Apoyo Económico a Viudas de Veteranos de la Revolución Mexicana  2/</t>
  </si>
  <si>
    <t>20 Desarrollo social</t>
  </si>
  <si>
    <t>E016</t>
  </si>
  <si>
    <t xml:space="preserve">Generación y articulación de políticas públicas integrales de juventud  </t>
  </si>
  <si>
    <t>Definición y conducción de la política del desarrollo social y comunitario, así como la participación social</t>
  </si>
  <si>
    <t>S054</t>
  </si>
  <si>
    <t>S070</t>
  </si>
  <si>
    <t>S155</t>
  </si>
  <si>
    <t>Programa de Apoyo a las Instancias de Mujeres en las Entidades Federativas, Para Implementar y Ejecutar Programas de Prevención de la Violencia Contra las Mujeres.</t>
  </si>
  <si>
    <t>S241</t>
  </si>
  <si>
    <t>Seguro de vida para jefas de familia</t>
  </si>
  <si>
    <t>21 Turismo  3/</t>
  </si>
  <si>
    <t>Servicios de asistencia integral e información turística</t>
  </si>
  <si>
    <t>E007</t>
  </si>
  <si>
    <t>Conservación y mantenimiento a los CIP's a cargo del FONATUR</t>
  </si>
  <si>
    <t>F001</t>
  </si>
  <si>
    <t>Promoción de México como Destino Turístico</t>
  </si>
  <si>
    <t>Desarrollo de infraestructura para el fomento y promoción de la inversión en el sector turístico</t>
  </si>
  <si>
    <t>F003</t>
  </si>
  <si>
    <t>Promoción y desarrollo de programas y proyectos turísticos en las Entidades Federativas</t>
  </si>
  <si>
    <t>F004</t>
  </si>
  <si>
    <t>Desarrollo e innovación de productos turísticos sustentables</t>
  </si>
  <si>
    <t>G001</t>
  </si>
  <si>
    <t>Regulación y certificación de estándares de calidad turística      </t>
  </si>
  <si>
    <t>Planeación y conducción de la política de turismo</t>
  </si>
  <si>
    <t>Impulso a la competitividad del sector turismo</t>
  </si>
  <si>
    <t xml:space="preserve">22 Instituto Federal Electoral  </t>
  </si>
  <si>
    <t>R003</t>
  </si>
  <si>
    <t>Capacitación y educación para el ejercicio democrático de la ciudadanía</t>
  </si>
  <si>
    <t>R008</t>
  </si>
  <si>
    <t>Dirección, soporte jurídico electoral y apoyo logístico</t>
  </si>
  <si>
    <t>R009</t>
  </si>
  <si>
    <t>Otorgamiento de prerrogativas a partidos políticos, fiscalización de sus recursos y administración de los tiempos del estado en radio y televisión</t>
  </si>
  <si>
    <t>R010</t>
  </si>
  <si>
    <t>Vinculación con la sociedad</t>
  </si>
  <si>
    <t>E013</t>
  </si>
  <si>
    <t>Promover, divulgar, dar seguimiento, evaluar y monitorear la política nacional en materia de Igualdad entre mujeres y hombres, y atender Asuntos de la mujer</t>
  </si>
  <si>
    <t>40 Información Nacional Estadística y Geográfica</t>
  </si>
  <si>
    <t>Producción y difusión de información estadística y geográfica de interés nacional</t>
  </si>
  <si>
    <t>18 Energía  4/</t>
  </si>
  <si>
    <t>E555</t>
  </si>
  <si>
    <t>Operación comercial de la Red de Fibra Óptica y apoyo tecnológico a los procesos productivos en control de calidad, sistemas informáticos y de telecomunicaciones</t>
  </si>
  <si>
    <t>E561</t>
  </si>
  <si>
    <t>Operación y mantenimiento de las centrales generadoras de energía eléctrica</t>
  </si>
  <si>
    <t>E562</t>
  </si>
  <si>
    <t>Operación, mantenimiento y recarga de la Nucleoeléctrica Laguna Verde para la generación de energía eléctrica</t>
  </si>
  <si>
    <t>E563</t>
  </si>
  <si>
    <t>Suministro de energéticos a las centrales generadoras de electricidad</t>
  </si>
  <si>
    <t>E567</t>
  </si>
  <si>
    <t>Operar y mantener las líneas de transmisión y subestaciones de transformación que integran el Sistema Eléctrico Nacional, así como operar y mantener la Red Nacional de Fibra Óptica, y proporcionar servicios de telecomunicaciones</t>
  </si>
  <si>
    <t>E568</t>
  </si>
  <si>
    <t>Dirección, coordinación y control de la operación del Sistema Eléctrico Nacional</t>
  </si>
  <si>
    <t>E570</t>
  </si>
  <si>
    <t>Operación y mantenimiento de los procesos de distribución y de comercialización de energía eléctrica</t>
  </si>
  <si>
    <t>F571</t>
  </si>
  <si>
    <t>Promoción de medidas para el ahorro y uso eficiente de la energía eléctrica</t>
  </si>
  <si>
    <t>P552</t>
  </si>
  <si>
    <t>Planeación, dirección, coordinación, supervisión y seguimiento a las funciones y recursos asignados para cumplir con la construcción de la infraestructura eléctrica</t>
  </si>
  <si>
    <t>R585</t>
  </si>
  <si>
    <t>Planeación y dirección de los procesos productivos</t>
  </si>
  <si>
    <t>GYR Instituto Mexicano del Seguro Social  4/</t>
  </si>
  <si>
    <t xml:space="preserve">Servicios de guardería  </t>
  </si>
  <si>
    <t>E008</t>
  </si>
  <si>
    <t>Atención a la salud reproductiva</t>
  </si>
  <si>
    <t>GYN Instituto de Seguridad y Servicios Sociales de los Trabajadores del Estado   4/</t>
  </si>
  <si>
    <t>Control del Estado de Salud de la Embarazada</t>
  </si>
  <si>
    <t>Equidad de Género</t>
  </si>
  <si>
    <t>ANEXO 12 DEL PEF 2014</t>
  </si>
  <si>
    <t>EVOLUCIÓN DE LAS EROGACIONES PARA LA IGUALDAD ENTRE MUJERES Y HOMBRES</t>
  </si>
  <si>
    <t>(Pesos)</t>
  </si>
  <si>
    <t>Enero - abril</t>
  </si>
  <si>
    <t>Enero - mayo</t>
  </si>
  <si>
    <t>Enero - junio</t>
  </si>
  <si>
    <t>2_/ El Ramo informa que en mayo se reintegraron recursos no cobrados por las beneficiarias debido al fallecimiento de las mismas.</t>
  </si>
  <si>
    <t>3_/  La dependencia informa que los recursos asignados por la Cámara de Diputados a través de la Comisión de Igualdad de Género, que  ascienden a 14,084,592 pesos, se reasignaron al programa presupuestario denominado Planeación y conducción de la política de turismo y en las Acciones específicas correlacionadas, mantienendo su transversalidad y el destino para el que fueron etiquetados.</t>
  </si>
  <si>
    <t>4_/ Los recursos no se suman en el total por ser propios.</t>
  </si>
  <si>
    <t>ANEXO 13 DEL PEF</t>
  </si>
  <si>
    <t>Enero - junio de 2014</t>
  </si>
  <si>
    <t xml:space="preserve">TOTAL </t>
  </si>
  <si>
    <t>Consejo Nacional para Prevenir la Discriminación</t>
  </si>
  <si>
    <t>Programa de Escuela Segura</t>
  </si>
  <si>
    <t>Escuelas Dignas</t>
  </si>
  <si>
    <t>Apoyos a centros y organizaciones de educación</t>
  </si>
  <si>
    <t xml:space="preserve">12 Salud </t>
  </si>
  <si>
    <t>Formación y desarrollo profesional de recursos humanos especializados para la salud</t>
  </si>
  <si>
    <t>Programa de Atención a Familias y Población Vulnerable</t>
  </si>
  <si>
    <t>Servicios de Atención a Población Vulnerable</t>
  </si>
  <si>
    <t>Programa de Desarrollo Comunitario "Comunidad DIFerente"</t>
  </si>
  <si>
    <t>Programa de Atención a Personas con Discapacidad</t>
  </si>
  <si>
    <t>Programa para la Protección y el Desarrollo Integral de la Infancia</t>
  </si>
  <si>
    <t>Servicios a grupos con necesidades especiales</t>
  </si>
  <si>
    <t>Programa de Atención a Jornaleros Agrícolas</t>
  </si>
  <si>
    <t>Generación y articulación de políticas públicas integrales de juventud</t>
  </si>
  <si>
    <t>Programa de Apoyo a las Instancias de Mujeres en las Entidades Federativas, Para Implementar y Ejecutar Programas de Prevención de la Violencia Contra las Mujeres</t>
  </si>
  <si>
    <t>Consejo Nacional para el Desarrollo y la Inclusión de las Personas con Discapacidad</t>
  </si>
  <si>
    <t>Fondo para la Accesibilidad en el Transporte Público para las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</si>
  <si>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</si>
  <si>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</si>
  <si>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51 Instituto de Seguridad y Servicios Sociales de los Trabajadores del Estado</t>
  </si>
  <si>
    <t>EVOLUCIÓN DE LOS RECURSOS PARA LA ATENCIÓN A GRUPOS VULNERABLES</t>
  </si>
  <si>
    <r>
      <t>Protección y asistencia consular</t>
    </r>
    <r>
      <rPr>
        <vertAlign val="superscript"/>
        <sz val="6"/>
        <color indexed="8"/>
        <rFont val="Soberana Sans"/>
        <family val="3"/>
      </rPr>
      <t>1/</t>
    </r>
  </si>
  <si>
    <r>
      <t>Programa para la Inclusión y la Equidad Educativa</t>
    </r>
    <r>
      <rPr>
        <vertAlign val="superscript"/>
        <sz val="6"/>
        <color indexed="8"/>
        <rFont val="Soberana Sans"/>
        <family val="3"/>
      </rPr>
      <t>2/</t>
    </r>
  </si>
  <si>
    <r>
      <t>Asistencia social y protección del paciente</t>
    </r>
    <r>
      <rPr>
        <vertAlign val="superscript"/>
        <sz val="6"/>
        <color indexed="8"/>
        <rFont val="Soberana Sans"/>
        <family val="3"/>
      </rPr>
      <t>3/</t>
    </r>
  </si>
  <si>
    <r>
      <t>Mantenimiento de infraestructura</t>
    </r>
    <r>
      <rPr>
        <vertAlign val="superscript"/>
        <sz val="6"/>
        <color indexed="8"/>
        <rFont val="Soberana Sans"/>
        <family val="3"/>
      </rPr>
      <t>3/</t>
    </r>
  </si>
  <si>
    <r>
      <t>Prevención y atención de VIH/SIDA y otras ITS</t>
    </r>
    <r>
      <rPr>
        <vertAlign val="superscript"/>
        <sz val="6"/>
        <color indexed="8"/>
        <rFont val="Soberana Sans"/>
        <family val="3"/>
      </rPr>
      <t>3/</t>
    </r>
  </si>
  <si>
    <r>
      <t>Programa de estancias infantiles para apoyar a madres trabajadoras</t>
    </r>
    <r>
      <rPr>
        <vertAlign val="superscript"/>
        <sz val="6"/>
        <color indexed="8"/>
        <rFont val="Soberana Sans"/>
        <family val="3"/>
      </rPr>
      <t>3/</t>
    </r>
  </si>
  <si>
    <r>
      <t>Fomento de la equidad de género y la no discriminación en el mercado laboral</t>
    </r>
    <r>
      <rPr>
        <vertAlign val="superscript"/>
        <sz val="6"/>
        <color indexed="8"/>
        <rFont val="Soberana Sans"/>
        <family val="3"/>
      </rPr>
      <t>4/</t>
    </r>
  </si>
  <si>
    <r>
      <t>20 Desarrollo Social</t>
    </r>
    <r>
      <rPr>
        <b/>
        <vertAlign val="superscript"/>
        <sz val="6"/>
        <color indexed="8"/>
        <rFont val="Soberana Sans"/>
        <family val="3"/>
      </rPr>
      <t>5/</t>
    </r>
  </si>
  <si>
    <r>
      <t>Atención a Personas con Discapacidad</t>
    </r>
    <r>
      <rPr>
        <vertAlign val="superscript"/>
        <sz val="6"/>
        <color indexed="8"/>
        <rFont val="Soberana Sans"/>
        <family val="3"/>
      </rPr>
      <t>6/</t>
    </r>
  </si>
  <si>
    <t>(f)/(b)*100</t>
  </si>
  <si>
    <t>(f)/(c)*100</t>
  </si>
  <si>
    <t>1_/ El programa Protección y asistencia consular muestra una reducción en su presupuesto autorizado anual debido a una recalendarizaron de recursos para cubrir compromisos sustantivos de la Secretaría de Relaciones Exteriores; sin embargo, a partir del segundo semestre del año el programa contará con su monto original.</t>
  </si>
  <si>
    <t>2_/ La disminución en el presupuesto aprobado anual con respecto al original que muestran tres programas presupuestarios de la SEP, se debe  a un traspaso de recursos entre partidas del capítulo de servicios personales, de acuerdo a las necesidades de operación de la SEP.</t>
  </si>
  <si>
    <t>3_/ Los programas de Asistencia Social y Protección al Paciente y el de Prevención y Atención de VIH/SIDA y otras ITS, fueron reducidos por las trasnferencias a la Dirección General de Recursos Materiales y Servicios Generales y a la Dirección General de Tecnologías de la Información como áreas consolidadoras de diversos servicios, asi como al Centro de Datos Institucional Administrado de la Secretaría de Salud (CEDISA). El presupuesto del programa Estancias infantiles para apoyar a madres trabajadoras transfirió recursos a los programas E010, E040, P013, S039, S149, S150, S174 y S251, los cuales forman parte de este anexo transversal. Se incluye en este anexo transversal al programa Mantenimiento de Infraestructura, dado que recibe recursos del programa de Estancias Infantiles para destinarlos en beneficio de la infancia.</t>
  </si>
  <si>
    <t>4_/ El programa de Fomento de la equidad de género y la no discriminación en el mercado laboral disminuye su monto aprobado anual debido a una transferencia de recursos de la Secretarías del Trabajo y Previsión Social (STPS) a la Secretaría de Agricultura, Ganadería, Desarrollo Rural, Pesca y Alimentación, con la finalidad que esta última lleve a cabo evaluaciones con fines de certificación y talleres de acreditación de habilidades en el sector rural de los jornaleros agrícolas. No obstante que hay una reducción en el anexo transversal, esta acción ahorrará a la STPS recursos sin afectar el cumplimiento de las metas programadas.</t>
  </si>
  <si>
    <t>5_/El presupuesto aprobado anual con respecto al original de la dependencia disminuye principalmente por:  A) el Programa de estancias infantiles para apoyar a madres trabajadoras destinó los recursos autorizados para cubrir los gastos de operación del Programa, los cuales forman parte del 9.17%  autorizado en las Reglas de Operación vigentes en el ejercicio 2014; B) Generación y articulación de políticas públicas integrales de juventud se reduce porque hubo un traspaso entre programas sociales, para el pago de servicios de apoyo administrativo; C) El Consejo Nacional para el Desarrollo y la Inclusión de las Personas con Discapacidad disminuye debido a una variación de 273,125 pesos en el Programa Recursos para Atención a Grupos Vulnerables  a cargo de esta unidad administrativa, se realizó una reasignación compensada de recursos al programa de  Servicios de Apoyo Administrativo, los  movimientos presupuestarios no afecta metas en los programas.</t>
  </si>
  <si>
    <t>6_/ El programa presupuestario E042 “Atención a personas con discapacidad”, se vio disminuido, a la transferencia de recursos a otros programas para el pago de guardias y suplencias para el personal médico y de enfermería. Los recursos serán devueltos al Programa.</t>
  </si>
  <si>
    <t>Autorizado     anual</t>
  </si>
  <si>
    <t xml:space="preserve">Dirección General de Recursos Materiales y Servicios Generales </t>
  </si>
  <si>
    <t>Dirección General de Fibras Naturales y Biocombustibles</t>
  </si>
  <si>
    <t>Dirección General de Desarrollo de la Infraestructura Física</t>
  </si>
  <si>
    <t>Procuraduría Federal de Protección al Ambiente</t>
  </si>
  <si>
    <t>Secretaría de Energía</t>
  </si>
  <si>
    <t>Pemex-Exploración y Producción</t>
  </si>
  <si>
    <t>Pemex-Refinación</t>
  </si>
  <si>
    <t>Pemex-Gas y Petroquímica Básica</t>
  </si>
  <si>
    <t>Pemex-Petroquímica</t>
  </si>
  <si>
    <t>Comisión Nacional para el Uso Eficiente de la Energía</t>
  </si>
  <si>
    <t>1_/ Incluye los Proyectos de Infraestructura Productiva de Largo Plazo</t>
  </si>
  <si>
    <t>n.a.: No Aplica.</t>
  </si>
  <si>
    <t xml:space="preserve">ANEXO 14 DEL PEF 2014
</t>
  </si>
  <si>
    <t xml:space="preserve">EVOLUCIÓN DE LAS EROGACIONES DE LA ESTRATEGIA NACIONAL PARA LA TRANSICIÓN ENERGÉTICA Y EL APROVECHAMIENTO SUSTENTABLE DE LA ENERGÍA
</t>
  </si>
  <si>
    <t>Enero-marzo</t>
  </si>
  <si>
    <r>
      <t xml:space="preserve">Comisión Federal de Electricidad  </t>
    </r>
    <r>
      <rPr>
        <vertAlign val="superscript"/>
        <sz val="6"/>
        <rFont val="Soberana Sans"/>
        <family val="3"/>
      </rPr>
      <t>1_/</t>
    </r>
  </si>
  <si>
    <t>Aprobado anual</t>
  </si>
  <si>
    <t>Gobernación</t>
  </si>
  <si>
    <t>Coordinación del Sistema Nacional de Protección Civil</t>
  </si>
  <si>
    <t>Reconstrucción y Conservación de Carreteras</t>
  </si>
  <si>
    <t>Promoción de una cultura de consumo responsable e inteligente</t>
  </si>
  <si>
    <t>Promoción del Comercio Exterior y Atracción de Inversión Extranjera Directa</t>
  </si>
  <si>
    <t>Protección Contra Riesgos Sanitarios</t>
  </si>
  <si>
    <t>Vigilancia epidemiológica</t>
  </si>
  <si>
    <t>Marina</t>
  </si>
  <si>
    <t>Seguridad a la Navegación y Protección al Medio Ambiente Marino</t>
  </si>
  <si>
    <t xml:space="preserve"> Desarrollo Agrario, Territorial y Urbano</t>
  </si>
  <si>
    <t>Programa de prevención de riesgos en los asentamientos humanos</t>
  </si>
  <si>
    <t>Programa de Reordenamiento y Rescate de Unidades Habitacionales</t>
  </si>
  <si>
    <t xml:space="preserve">Medio Ambiente y Recursos Naturales </t>
  </si>
  <si>
    <t>Capacitación Ambiental y Desarrollo Sustentable</t>
  </si>
  <si>
    <t>Consolidar el Sistema Nacional de Áreas Naturales Protegidas</t>
  </si>
  <si>
    <t>Fideicomisos Ambientales</t>
  </si>
  <si>
    <t>Fomento a Programas de Calidad del Aire y Verificación Vehicular</t>
  </si>
  <si>
    <t>Inversión del Servicio Meteorológico Nacional.</t>
  </si>
  <si>
    <t>Investigación científica y tecnológica</t>
  </si>
  <si>
    <t>Investigación en  Cambio Climático, sustentabilidad ambiental y crecimiento verde</t>
  </si>
  <si>
    <t>Manejo Sustentable de tierras</t>
  </si>
  <si>
    <t>Normatividad Ambiental e Instrumentos de Fomento para el Desarrollo Sustentable</t>
  </si>
  <si>
    <t>Políticas de Investigación de Cambio Climático</t>
  </si>
  <si>
    <t>Programa de Cultura del Agua</t>
  </si>
  <si>
    <t>Programa de Desarrollo Institucional y Ambiental</t>
  </si>
  <si>
    <t>Programa de Inspección y Vigilancia en Materia de Medio Ambiente y Recursos Naturales</t>
  </si>
  <si>
    <t>Programa de Inversión en Infraestructura Social y de Protección Ambiental</t>
  </si>
  <si>
    <t>Programa de Tratamiento de Aguas Residuales</t>
  </si>
  <si>
    <t>Programa de Vigilancia Comunitaria en Áreas Naturales Protegidas y Zonas de Influencia</t>
  </si>
  <si>
    <t>Programa Nacional Forestal-Protección Forestal</t>
  </si>
  <si>
    <t>Programa para atender desastres naturales</t>
  </si>
  <si>
    <t>Programas Hídricos Integrales.</t>
  </si>
  <si>
    <t>Regulación Ambiental</t>
  </si>
  <si>
    <t>Servicio Meteorológico Nacional y Estaciones Hidrometeorológicas</t>
  </si>
  <si>
    <t>Zona de Mitigación y Rescate Ecológico en el Lago de Texcoco</t>
  </si>
  <si>
    <t>Energía</t>
  </si>
  <si>
    <t>Conducción de la política energética</t>
  </si>
  <si>
    <t>Fondo para la Transición Energética y Aprovechamiento Sustentable de Energía</t>
  </si>
  <si>
    <t>Gestión e implementación en aprovechamiento sustentable de la energía</t>
  </si>
  <si>
    <t>Mantenimiento de infraestructura</t>
  </si>
  <si>
    <t>Otros programas de inversión</t>
  </si>
  <si>
    <t>Otros proyectos</t>
  </si>
  <si>
    <t>Proyectos de infraestructura económica de hidrocarburos</t>
  </si>
  <si>
    <t>Seguimiento y evaluación de políticas públicas en aprovechamiento sustentable de la energía</t>
  </si>
  <si>
    <t>Supervisar el aprovechamiento sustentable de la energía</t>
  </si>
  <si>
    <t>Fondo de Desastres Naturales (FONDEN)</t>
  </si>
  <si>
    <t>Fondo de Prevención de Desastres Naturales (FOPREDEN)</t>
  </si>
  <si>
    <t>Becas de posgrado y otras modalidades de apoyo a la calidad</t>
  </si>
  <si>
    <t>Innovación tecnológica para negocios de alto valor agregado, tecnologías precursoras y competitividad de las empresas</t>
  </si>
  <si>
    <t>EVOLUCIÓN DE LAS EROGACIONES PARA LA MITIGACIÓN DE LOS EFECTOS DEL CAMBIO CLIMÁTICO</t>
  </si>
  <si>
    <t>ANEXO 16 DEL PEF 2014</t>
  </si>
  <si>
    <t>Enero-Junio</t>
  </si>
  <si>
    <t>Denominación</t>
  </si>
  <si>
    <t>6 Hacienda y Crédito Público</t>
  </si>
  <si>
    <t>S178-Programa de Apoyo a la Educación Indígena</t>
  </si>
  <si>
    <t>S017-Programa de Fomento a la Economía Social (FONAES)</t>
  </si>
  <si>
    <t>S020-Fondo Nacional Emprendedor</t>
  </si>
  <si>
    <t>Educación Básica</t>
  </si>
  <si>
    <t>S072-Programa de Desarrollo Humano Oportunidades</t>
  </si>
  <si>
    <t>S243-Programa Nacional de Becas</t>
  </si>
  <si>
    <t>S244-Programa para la Inclusión y la Equidad Educativa</t>
  </si>
  <si>
    <t>Educación Media Superior</t>
  </si>
  <si>
    <t>E005-Formación y certificación para el trabajo</t>
  </si>
  <si>
    <t>Formación y certificación para el trabajo</t>
  </si>
  <si>
    <t>E007-Prestación de servicios de educación media superior</t>
  </si>
  <si>
    <t>Prestación de servicios de educación media superior</t>
  </si>
  <si>
    <t>E008-Prestación de servicios de educación técnica</t>
  </si>
  <si>
    <t>Prestación de servicios de educación técnica</t>
  </si>
  <si>
    <t>E009-Programa de Formación de Recursos Humanos basados en Competencias (PROFORHCOM)</t>
  </si>
  <si>
    <t>Programa de Formación de Recursos Humanos basados en Competencias (PROFORHCOM)</t>
  </si>
  <si>
    <t>E010-Prestación de servicios de educación superior y posgrado</t>
  </si>
  <si>
    <t>Prestación de servicios de educación superior y posgrado</t>
  </si>
  <si>
    <t>E021-Investigación científica y desarrollo tecnológico</t>
  </si>
  <si>
    <t>Investigación científica y desarrollo tecnológico</t>
  </si>
  <si>
    <t>E047-Diseño, construcción, certificación y evaluación de la infraestructura física educativa</t>
  </si>
  <si>
    <t>Diseño, construcción, certificación y evaluación de la infraestructura física educativa</t>
  </si>
  <si>
    <t>K009-Proyectos de infraestructura social del sector educativo</t>
  </si>
  <si>
    <t>Proyectos de infraestructura social del sector educativo</t>
  </si>
  <si>
    <t>K027-Mantenimiento de infraestructura</t>
  </si>
  <si>
    <t>U006-Subsidios federales para organismos descentralizados estatales</t>
  </si>
  <si>
    <t>Subsidios federales para organismos descentralizados estatales</t>
  </si>
  <si>
    <t>U079-Programa de Expansión en la Oferta Educativa en Educación Media Superior y Superior</t>
  </si>
  <si>
    <t>Programa de Expansión en la Oferta Educativa en Educación Media Superior y Superior</t>
  </si>
  <si>
    <t>U080-Apoyos a centros y organizaciones de educación</t>
  </si>
  <si>
    <t>Educación Superior</t>
  </si>
  <si>
    <t>S245-Programa de fortalecimiento de la calidad en instituciones educativas</t>
  </si>
  <si>
    <t>S247-Programa para el Desarrollo Profesional Docente</t>
  </si>
  <si>
    <t>U040-Programa de Carrera Docente (UPES)</t>
  </si>
  <si>
    <t>Programa de Carrera Docente (UPES)</t>
  </si>
  <si>
    <t>U067-Fondo para elevar la calidad de la educación superior</t>
  </si>
  <si>
    <t>Fondo para elevar la calidad de la educación superior</t>
  </si>
  <si>
    <t>U081-Apoyos para saneamiento financiero y la atención a problemas estructurales de las UPES</t>
  </si>
  <si>
    <t>Apoyos para saneamiento financiero y la atención a problemas estructurales de las UPES</t>
  </si>
  <si>
    <t>Posgrado</t>
  </si>
  <si>
    <t>E025-Prevención y atención contra las adicciones</t>
  </si>
  <si>
    <t>P016-Prevención y atención de VIH</t>
  </si>
  <si>
    <t>Prevención y atención de VIH</t>
  </si>
  <si>
    <t>S058-Programa de vivienda digna</t>
  </si>
  <si>
    <t>S117-Programa de Vivienda Rural</t>
  </si>
  <si>
    <t>Programa de Vivienda Rural</t>
  </si>
  <si>
    <t>S203-Programa de Apoyo a Jovenes para la Productividad de Futuras Empresas Rurales</t>
  </si>
  <si>
    <t>Programa de Apoyo a Jovenes para la Productividad de Futuras Empresas Rurales</t>
  </si>
  <si>
    <t>P002-Planeación, Dirección y Evaluación Ambiental</t>
  </si>
  <si>
    <t>VUY</t>
  </si>
  <si>
    <t>Instituto Mexicano de la Juventud</t>
  </si>
  <si>
    <t>25 Previsiones y Aportaciones para los Sistemas de Educación Básica, Normal, Tecnológica y de Adultos</t>
  </si>
  <si>
    <t>E004-Prestación de servicios de educación normal en el D.F.</t>
  </si>
  <si>
    <t>Prestación de servicios de educación normal en el D.F.</t>
  </si>
  <si>
    <t>I001-FAEB</t>
  </si>
  <si>
    <t>FAEB</t>
  </si>
  <si>
    <t>I007-FAM Infraestructura Educativa Básica</t>
  </si>
  <si>
    <t>FAM Infraestructura Educativa Básica</t>
  </si>
  <si>
    <t>I010-FAETA Educación de Adultos</t>
  </si>
  <si>
    <t>FAETA Educación de Adultos</t>
  </si>
  <si>
    <t>I008-FAM Infraestructura Educativa Media Superior y Superior</t>
  </si>
  <si>
    <t>FAM Infraestructura Educativa Media Superior y Superior</t>
  </si>
  <si>
    <t>I009-FAETA Educación Tecnológica</t>
  </si>
  <si>
    <t>FAETA Educación Tecnológica</t>
  </si>
  <si>
    <t>E008-Atención a la salud reproductiva</t>
  </si>
  <si>
    <t>EVOLUCIÓN DE LAS EROGACIONES PARA EL DESARROLLO DE LOS JÓVENES</t>
  </si>
  <si>
    <t>Atención a la Demanda de Educación para Adultos (INEA)</t>
  </si>
  <si>
    <t>Cultura Física</t>
  </si>
  <si>
    <t>Diseño y aplicación de políticas de equidad de género</t>
  </si>
  <si>
    <t>Edición, producción y distribución de libros y otros materiales educativos</t>
  </si>
  <si>
    <t>Evaluaciones confiables de la calidad educativa y difusión oportuna de sus resultados</t>
  </si>
  <si>
    <t>Fortalecimiento a la educación temprana y el desarrollo infantil</t>
  </si>
  <si>
    <t>Producción y transmisión de materiales educativos y culturales</t>
  </si>
  <si>
    <t>Programa de Fortalecimiento de la Calidad en Educación Básica</t>
  </si>
  <si>
    <t>Programa de Inclusión y Alfabetización Digital</t>
  </si>
  <si>
    <t>Programa Escuelas de Calidad</t>
  </si>
  <si>
    <t>Programa Escuelas de Excelencia para Abatir el Rezago Educativo</t>
  </si>
  <si>
    <t>Programa Escuelas de Tiempo Completo</t>
  </si>
  <si>
    <t>Dignificación, conservación y mantenimiento de la infraestructura y equipamiento en salud</t>
  </si>
  <si>
    <t>Prevención y atención de VIH/SIDA y otras ITS</t>
  </si>
  <si>
    <t>Programa de Fortalecimiento a las Procuradurías de la Defensa del Menor y la Familia</t>
  </si>
  <si>
    <t>Proyectos de infraestructura social de salud</t>
  </si>
  <si>
    <t>Programa de adquisición de leche nacional a cargo de LICONSA, S. A. de C. V.</t>
  </si>
  <si>
    <t>Programa de Apoyo Alimentario</t>
  </si>
  <si>
    <t>Becas para la población atendida por el sector educativo</t>
  </si>
  <si>
    <t xml:space="preserve">FAM Asistencia Social </t>
  </si>
  <si>
    <t>FASSA</t>
  </si>
  <si>
    <t>Atender asuntos de la niñez,  la familia, adolescentes y personas adultas mayores</t>
  </si>
  <si>
    <t>Atención a la salud pública</t>
  </si>
  <si>
    <t>Atención curativa eficiente</t>
  </si>
  <si>
    <t>Prestaciones sociales eficientes</t>
  </si>
  <si>
    <t>Servicios de guardería</t>
  </si>
  <si>
    <t>Atención Materno Infantil</t>
  </si>
  <si>
    <t>Consulta Externa Especializada</t>
  </si>
  <si>
    <t>Consulta Externa General</t>
  </si>
  <si>
    <t>Control de Enfermedades Prevenibles por Vacunación</t>
  </si>
  <si>
    <t>Servicios de Estancias de Bienestar y Desarrollo Infantil</t>
  </si>
  <si>
    <t>EVOLUCIÓN DE LOS RECURSOS PARA LA ATENCIÓN DE NIÑAS, NIÑOS Y ADOLESCENTES</t>
  </si>
  <si>
    <t>ANEXO 17 DEL PEF 2014</t>
  </si>
  <si>
    <r>
      <t xml:space="preserve">Programa de Apoyo a la Educación Indígena </t>
    </r>
    <r>
      <rPr>
        <vertAlign val="superscript"/>
        <sz val="6"/>
        <color indexed="8"/>
        <rFont val="Soberana Sans"/>
        <family val="3"/>
      </rPr>
      <t>1_/</t>
    </r>
  </si>
  <si>
    <r>
      <t xml:space="preserve">Desarrollo y aplicación de programas educativos a nivel medio superior </t>
    </r>
    <r>
      <rPr>
        <vertAlign val="superscript"/>
        <sz val="6"/>
        <color indexed="8"/>
        <rFont val="Soberana Sans"/>
        <family val="3"/>
      </rPr>
      <t>2_/</t>
    </r>
  </si>
  <si>
    <r>
      <t xml:space="preserve">11 Educación Pública </t>
    </r>
    <r>
      <rPr>
        <b/>
        <vertAlign val="superscript"/>
        <sz val="6"/>
        <color indexed="8"/>
        <rFont val="Soberana Sans"/>
        <family val="3"/>
      </rPr>
      <t>3_/</t>
    </r>
  </si>
  <si>
    <r>
      <t xml:space="preserve">12 Salud </t>
    </r>
    <r>
      <rPr>
        <b/>
        <vertAlign val="superscript"/>
        <sz val="6"/>
        <color indexed="8"/>
        <rFont val="Soberana Sans"/>
        <family val="3"/>
      </rPr>
      <t>4_/</t>
    </r>
  </si>
  <si>
    <r>
      <rPr>
        <vertAlign val="superscript"/>
        <sz val="6"/>
        <rFont val="Soberana Sans"/>
        <family val="3"/>
      </rPr>
      <t>1_/</t>
    </r>
    <r>
      <rPr>
        <sz val="6"/>
        <rFont val="Soberana Sans"/>
        <family val="3"/>
      </rPr>
      <t xml:space="preserve"> Programa operado por la Comisión Nacional para el Desarrollo de los Pueblos Indígenas (CDI).</t>
    </r>
  </si>
  <si>
    <r>
      <rPr>
        <vertAlign val="superscript"/>
        <sz val="6"/>
        <rFont val="Soberana Sans"/>
        <family val="3"/>
      </rPr>
      <t>3_/</t>
    </r>
    <r>
      <rPr>
        <sz val="6"/>
        <rFont val="Soberana Sans"/>
        <family val="3"/>
      </rPr>
      <t xml:space="preserve">  Entre las reducciones que muestran algunos programas en su presupuesto autorizado anual sobresalen las siguientes: A) El programa "</t>
    </r>
    <r>
      <rPr>
        <i/>
        <sz val="6"/>
        <rFont val="Soberana Sans"/>
        <family val="3"/>
      </rPr>
      <t>Evaluaciones confiables de la calidad educativa y difusión oportuna de sus resultados"</t>
    </r>
    <r>
      <rPr>
        <sz val="6"/>
        <rFont val="Soberana Sans"/>
        <family val="3"/>
      </rPr>
      <t xml:space="preserve"> se trasnfieresn recursos de diversas unidades responsables al Instituto Nacional para la Educación de los Adultos por un monto de 271.8 millones de pesos (mdp)  con el objetivo apoyar  la Campaña Nacional de Alfabetización. B) El programa de "</t>
    </r>
    <r>
      <rPr>
        <i/>
        <sz val="6"/>
        <rFont val="Soberana Sans"/>
        <family val="3"/>
      </rPr>
      <t>Formación y certificación para el trabajo"</t>
    </r>
    <r>
      <rPr>
        <sz val="6"/>
        <rFont val="Soberana Sans"/>
        <family val="3"/>
      </rPr>
      <t xml:space="preserve"> disminuye debido a una modificación presupuestaria con la finalidad de llevar a cabo el traspaso de recursos entre partidas del capítulo de servicios personales, de acuerdo a las necesidades de operación de la SEP. C) El programa de</t>
    </r>
    <r>
      <rPr>
        <i/>
        <sz val="6"/>
        <rFont val="Soberana Sans"/>
        <family val="3"/>
      </rPr>
      <t xml:space="preserve"> "Cultura Física"</t>
    </r>
    <r>
      <rPr>
        <sz val="6"/>
        <rFont val="Soberana Sans"/>
        <family val="3"/>
      </rPr>
      <t xml:space="preserve"> se reduce en 24 mdp debido a una modificación presupuestaria por un monto de 80 mdp para el desarrollo de eventos deportivos nacionales e internacionales ejercidos principalmente por Federaciones y Asociaciones Deportivas Nacionales, así como Entidades Federativas. D) El programa "</t>
    </r>
    <r>
      <rPr>
        <i/>
        <sz val="6"/>
        <rFont val="Soberana Sans"/>
        <family val="3"/>
      </rPr>
      <t>Producción y transmisión de materiales educativos y culturales" baja</t>
    </r>
    <r>
      <rPr>
        <sz val="6"/>
        <rFont val="Soberana Sans"/>
        <family val="3"/>
      </rPr>
      <t xml:space="preserve"> 34.1 mdp con la finalidad de transferir recursos para que el Fondo de Cultura Económica (FCE) los destine a sus filiales, subsidiarias y representaciones en el extranjero; para apoyar el Servicio Profesional Docente, y para cumplir con las necesidades de operación de la propia Secretaría. E) Los programas de </t>
    </r>
    <r>
      <rPr>
        <i/>
        <sz val="6"/>
        <rFont val="Soberana Sans"/>
        <family val="3"/>
      </rPr>
      <t xml:space="preserve">Escuelas Dignas y de Diseño y aplicación de políticas de equidad de género </t>
    </r>
    <r>
      <rPr>
        <sz val="6"/>
        <rFont val="Soberana Sans"/>
        <family val="3"/>
      </rPr>
      <t xml:space="preserve">reducen su presupuesto modificado anuual debido a que transfieren recursos a la Campaña Nacional de Alfabetización.
Por otra parte, el programa K009 </t>
    </r>
    <r>
      <rPr>
        <i/>
        <sz val="6"/>
        <rFont val="Soberana Sans"/>
        <family val="3"/>
      </rPr>
      <t xml:space="preserve">Proyectos de infraestructura social del sector educativo </t>
    </r>
    <r>
      <rPr>
        <sz val="6"/>
        <rFont val="Soberana Sans"/>
        <family val="3"/>
      </rPr>
      <t>incorporó una nueva unidad responsable "Instituto Nacional de la Infraestructura Física Educativa" a este anexo transversal, la cual recibió recursos provenientes de la UR "Subsecretaría de Educación Media Superior". Finalmente, el resto de los programas disminuyen su presupuesto autorizao anual por necesidades de operación de la propia Secretaría.</t>
    </r>
  </si>
  <si>
    <r>
      <rPr>
        <vertAlign val="superscript"/>
        <sz val="6"/>
        <rFont val="Soberana Sans"/>
        <family val="3"/>
      </rPr>
      <t xml:space="preserve">2_/ </t>
    </r>
    <r>
      <rPr>
        <sz val="6"/>
        <rFont val="Soberana Sans"/>
        <family val="3"/>
      </rPr>
      <t xml:space="preserve"> La reducción en el presupuesto autorizado anual se debe principalmente a las transferencias de recursos realizados por la Universidad Autónoma Chapingo a programas de infraestructura y mantenimiento; así como de educación superior.</t>
    </r>
  </si>
  <si>
    <t>Enero -abril</t>
  </si>
  <si>
    <r>
      <rPr>
        <vertAlign val="superscript"/>
        <sz val="6"/>
        <rFont val="Soberana Sans"/>
        <family val="3"/>
      </rPr>
      <t xml:space="preserve">4_/ </t>
    </r>
    <r>
      <rPr>
        <sz val="6"/>
        <rFont val="Soberana Sans"/>
        <family val="3"/>
      </rPr>
      <t xml:space="preserve"> Las principales reducciones del presupuesto autorizado anual de la dependencia se encuantran en los programas: A) El programa </t>
    </r>
    <r>
      <rPr>
        <i/>
        <sz val="6"/>
        <rFont val="Soberana Sans"/>
        <family val="3"/>
      </rPr>
      <t>de Desarrollo Humano Oportunidades se</t>
    </r>
    <r>
      <rPr>
        <sz val="6"/>
        <rFont val="Soberana Sans"/>
        <family val="3"/>
      </rPr>
      <t xml:space="preserve"> reduce debido a que transfiere recursos para gastos indirectos del programa y el apoyo de promoción y difusión de autocuidado de la salud en la población beneficiaria.</t>
    </r>
    <r>
      <rPr>
        <i/>
        <sz val="6"/>
        <rFont val="Soberana Sans"/>
        <family val="3"/>
      </rPr>
      <t xml:space="preserve"> </t>
    </r>
    <r>
      <rPr>
        <sz val="6"/>
        <rFont val="Soberana Sans"/>
        <family val="3"/>
      </rPr>
      <t xml:space="preserve">B) </t>
    </r>
    <r>
      <rPr>
        <i/>
        <sz val="6"/>
        <rFont val="Soberana Sans"/>
        <family val="3"/>
      </rPr>
      <t xml:space="preserve">El programa de Estancias Infantiles para Apoyar a Madres Trabajadoras </t>
    </r>
    <r>
      <rPr>
        <sz val="6"/>
        <rFont val="Soberana Sans"/>
        <family val="3"/>
      </rPr>
      <t xml:space="preserve">disminuye  al trasnferir  recursos al DIF y a otros programas que son parte de este anexo transversal. C) El programa </t>
    </r>
    <r>
      <rPr>
        <i/>
        <sz val="6"/>
        <rFont val="Soberana Sans"/>
        <family val="3"/>
      </rPr>
      <t>Reducción de enfermedades prevenibles por vacunación</t>
    </r>
    <r>
      <rPr>
        <sz val="6"/>
        <rFont val="Soberana Sans"/>
        <family val="3"/>
      </rPr>
      <t xml:space="preserve"> se redujo por los traspasos a la Dirección General de Recursos Materiales y Servicios Generales y a la Dirección General de Tecnologías de la Información como áreas consolidadoras de diversos servicios y para el Centro de Datos Institucional Administrado de la Secretaría de Salud (CEDISA). 
Por otra parte, cabe señalar que se incorpora el programa de "Mantenimiento de infraestructura" debido a que recibe recursos que se destinan para mejorar la infraestructura en beneficio de los niños de la Casa Coyoacán.
Para este trimestre se realizaron varios ajustes al interior de algunos programas presupuestarios; es decir, se cambiaron recursos entre unidades responsables, entre partidas e inclusive entre los propios programas. </t>
    </r>
  </si>
  <si>
    <r>
      <t xml:space="preserve">20 Desarrollo Social </t>
    </r>
    <r>
      <rPr>
        <b/>
        <vertAlign val="superscript"/>
        <sz val="6"/>
        <color indexed="8"/>
        <rFont val="Soberana Sans"/>
        <family val="3"/>
      </rPr>
      <t>5_/</t>
    </r>
  </si>
  <si>
    <r>
      <t>Prestación de servicios de educación básica en el D.F.</t>
    </r>
    <r>
      <rPr>
        <vertAlign val="superscript"/>
        <sz val="6"/>
        <color indexed="8"/>
        <rFont val="Soberana Sans"/>
        <family val="3"/>
      </rPr>
      <t>6_/</t>
    </r>
  </si>
  <si>
    <r>
      <rPr>
        <vertAlign val="superscript"/>
        <sz val="6"/>
        <rFont val="Soberana Sans"/>
        <family val="3"/>
      </rPr>
      <t xml:space="preserve">5_/ </t>
    </r>
    <r>
      <rPr>
        <sz val="6"/>
        <rFont val="Soberana Sans"/>
        <family val="3"/>
      </rPr>
      <t xml:space="preserve"> El Programa de Estancias Infantiles para Apoyar a Madres Trabajadoras disminuye su presupuesto modificado anual debido a los recurso destinados para cubrir  gastos de operación del Programa, el cual forma parte del 9.17%  autorizado en las Reglas de Operación vigentes en el ejercicio 2014. El Programa de Desarrollo Humano Oportunidades se corrige la disminución del monto autorizado anual reportado en el primer trimestre, toda vez que la transferencia de recursos realizada al proyecto con el BID sigue impactando a las niñas, niños y adolescentes.</t>
    </r>
  </si>
  <si>
    <r>
      <rPr>
        <vertAlign val="superscript"/>
        <sz val="6"/>
        <rFont val="Soberana Sans"/>
        <family val="3"/>
      </rPr>
      <t xml:space="preserve">6_/ </t>
    </r>
    <r>
      <rPr>
        <sz val="6"/>
        <rFont val="Soberana Sans"/>
        <family val="3"/>
      </rPr>
      <t xml:space="preserve"> El programa </t>
    </r>
    <r>
      <rPr>
        <i/>
        <sz val="6"/>
        <rFont val="Soberana Sans"/>
        <family val="3"/>
      </rPr>
      <t>Prestación de servicios de educación básica en el D.F.</t>
    </r>
    <r>
      <rPr>
        <sz val="6"/>
        <rFont val="Soberana Sans"/>
        <family val="3"/>
      </rPr>
      <t xml:space="preserve"> disminuye su monto aprobado anual debido a una reducción liquida por concepto de envío de remanentes al ramo 23, por bajas definitivas de la XXI etapa del programa de carrera magisterial a favor del personal docente de educación básica adscrito a la AFSE-D.F. </t>
    </r>
  </si>
  <si>
    <r>
      <t xml:space="preserve">50 Instituto Mexicano del Seguro Social </t>
    </r>
    <r>
      <rPr>
        <b/>
        <vertAlign val="superscript"/>
        <sz val="6"/>
        <color indexed="8"/>
        <rFont val="Soberana Sans"/>
        <family val="3"/>
      </rPr>
      <t>7_/</t>
    </r>
  </si>
  <si>
    <r>
      <t xml:space="preserve">51 Instituto de Seguridad y Servicios Sociales de los Trabajadores del Estado </t>
    </r>
    <r>
      <rPr>
        <b/>
        <vertAlign val="superscript"/>
        <sz val="6"/>
        <color indexed="8"/>
        <rFont val="Soberana Sans"/>
        <family val="3"/>
      </rPr>
      <t>8_/</t>
    </r>
  </si>
  <si>
    <t>7_/ El IMSS aumenta su presupuesto modificado anual, no obstante se observa una reducción en el programa de "Prestaciones sociales eficientes" por una baja en las cuentas de agua y viáticos del capítulo de servicios generales. Por otra parte, el presupuesto del programa de "Servicios de guardería" disminuye, principalmente, en las cuentas de fondo de ahorro, cesantía y vejez, retiro de nómina e INFONAVIT de servicios personales.</t>
  </si>
  <si>
    <r>
      <rPr>
        <vertAlign val="superscript"/>
        <sz val="6"/>
        <rFont val="Soberana Sans"/>
        <family val="3"/>
      </rPr>
      <t>8_/</t>
    </r>
    <r>
      <rPr>
        <sz val="6"/>
        <rFont val="Soberana Sans"/>
        <family val="3"/>
      </rPr>
      <t xml:space="preserve"> La disminución presentada en los Programas Presupuestarios E005 “Control del Estado de Salud de la Embarazada y su Producto”, E006 “Atención Materno Infantil” y E038 “Servicios de Estancias de Bienestar y Desarrollo Infantil”, se derivó principalmente en el capítulo 1000 “Servicios personales”, ya que dichos recursos se transfirieron a otros programas para el pago de guardias y suplencias para el personal médico y de enfermería. Asimismo, se afectaron partidas del capítulo 3000 “Servicios Generales”,  para poner en marcha Centros Culturales Regionales en Mérida, Puebla, Monterrey, Culiacán y Distrito Federal, así como para darle mantenimiento al Foro José Solé y al Centro Recreativo, ISSSTEHUIXTLA. Sin embargo, las partidas de los programas que sufrieron estas disminuciones se tienen cubiertos.</t>
    </r>
  </si>
  <si>
    <t>ANEXO 18 DEL PEF 2014</t>
  </si>
  <si>
    <t>Enero-Abril</t>
  </si>
  <si>
    <t>( a )</t>
  </si>
  <si>
    <t>( b )</t>
  </si>
  <si>
    <t>( c )</t>
  </si>
  <si>
    <t>( d )</t>
  </si>
  <si>
    <t>( e )</t>
  </si>
  <si>
    <t>( f )</t>
  </si>
  <si>
    <t>4-E014</t>
  </si>
  <si>
    <t>Realizar, promover y coordinar la generación, producción y distribución de materiales audiovisuales</t>
  </si>
  <si>
    <t>4-E015</t>
  </si>
  <si>
    <t>4-E901</t>
  </si>
  <si>
    <t>Desarrollo de instrumentos para la prevención del delito</t>
  </si>
  <si>
    <t>4-E903</t>
  </si>
  <si>
    <t>Implementación de operativos para la prevención y disuasión del delito</t>
  </si>
  <si>
    <t>4-E905</t>
  </si>
  <si>
    <t>Regulación de los servicios de seguridad privada para coadyuvar a la prevención del delito</t>
  </si>
  <si>
    <t>4-K015</t>
  </si>
  <si>
    <t>Proyectos de infraestructura gubernamental de gobernación</t>
  </si>
  <si>
    <t>4-M001</t>
  </si>
  <si>
    <t>4-O001</t>
  </si>
  <si>
    <t>4-P002</t>
  </si>
  <si>
    <t>Actividades para contribuir al desarrollo político y cívico social del país</t>
  </si>
  <si>
    <t>4-P004</t>
  </si>
  <si>
    <t>Divulgación de las acciones en materia de derechos humanos.</t>
  </si>
  <si>
    <t>4-P014</t>
  </si>
  <si>
    <t>Coordinación con las instancias que integran el Sistema Nacional de Seguridad Pública</t>
  </si>
  <si>
    <t>4-P015</t>
  </si>
  <si>
    <t>Promover la prevención, protección y atención en materia de trata de personas</t>
  </si>
  <si>
    <t>4-P017</t>
  </si>
  <si>
    <t>4-P023</t>
  </si>
  <si>
    <t>4-P024</t>
  </si>
  <si>
    <t>4-U002</t>
  </si>
  <si>
    <t>Otorgamiento de subsidios en materia de Seguridad Pública a Entidades Federativas, Municipios y el Distrito Federal</t>
  </si>
  <si>
    <t>4-U004</t>
  </si>
  <si>
    <t>Otorgamiento de subsidios para la implementación de la reforma al sistema de justicia penal</t>
  </si>
  <si>
    <t>4-U006</t>
  </si>
  <si>
    <t>Programa Nacional de Prevención del Delito</t>
  </si>
  <si>
    <t>6-E033</t>
  </si>
  <si>
    <t>6-E034</t>
  </si>
  <si>
    <t>Atención Integral a Familiares de Personas Desaparecidas o No Localizadas</t>
  </si>
  <si>
    <t>6-G002</t>
  </si>
  <si>
    <t>Detección y prevención de ilícitos financieros relacionados con el terrorismo y el lavado de dinero</t>
  </si>
  <si>
    <t>Defensa Nacional</t>
  </si>
  <si>
    <t>7-A004</t>
  </si>
  <si>
    <t>Programa de Seguridad Pública de la Secretaría de la Defensa Nacional</t>
  </si>
  <si>
    <t>7-A017</t>
  </si>
  <si>
    <t>Derechos humanos</t>
  </si>
  <si>
    <t>7-A021</t>
  </si>
  <si>
    <t>Sistema educativo militar</t>
  </si>
  <si>
    <t>7-A900</t>
  </si>
  <si>
    <t>Programa de igualdad entre mujeres y hombres SDN</t>
  </si>
  <si>
    <t>9-S071</t>
  </si>
  <si>
    <t>10-S016</t>
  </si>
  <si>
    <t>10-S017</t>
  </si>
  <si>
    <t>10-S020</t>
  </si>
  <si>
    <t>10-S021</t>
  </si>
  <si>
    <t>Programa Nacional de Financiamiento al Microempresario</t>
  </si>
  <si>
    <t>10-S214</t>
  </si>
  <si>
    <t>Competitividad en Logística y Centrales de Abasto</t>
  </si>
  <si>
    <t>11-E005</t>
  </si>
  <si>
    <t>11-E011</t>
  </si>
  <si>
    <t>Impulso al desarrollo de la cultura</t>
  </si>
  <si>
    <t>11-E013</t>
  </si>
  <si>
    <t>11-E016</t>
  </si>
  <si>
    <t>Producción y distribución de libros, materiales educativos, culturales y comerciales</t>
  </si>
  <si>
    <t>11-E017</t>
  </si>
  <si>
    <t>Atención al deporte</t>
  </si>
  <si>
    <t>11-E047</t>
  </si>
  <si>
    <t>11-P003</t>
  </si>
  <si>
    <t>Fortalecimiento a la educación y la cultura indígena</t>
  </si>
  <si>
    <t>11-S029</t>
  </si>
  <si>
    <t>11-S072</t>
  </si>
  <si>
    <t>11-S204</t>
  </si>
  <si>
    <t>11-S205</t>
  </si>
  <si>
    <t>Deporte</t>
  </si>
  <si>
    <t>11-S207</t>
  </si>
  <si>
    <t>Programa de Apoyo a las Culturas Municipales y Comunitarias (PACMYC)</t>
  </si>
  <si>
    <t>11-S209</t>
  </si>
  <si>
    <t>Programa de Apoyo a la Infraestructura Cultural de los Estados (PAICE)</t>
  </si>
  <si>
    <t>11-S221</t>
  </si>
  <si>
    <t>11-S222</t>
  </si>
  <si>
    <t>11-S243</t>
  </si>
  <si>
    <t>11-U059</t>
  </si>
  <si>
    <t>Instituciones Estatales de Cultura</t>
  </si>
  <si>
    <t>11-U077</t>
  </si>
  <si>
    <t>11-U079</t>
  </si>
  <si>
    <t>12-E025</t>
  </si>
  <si>
    <t>12-P014</t>
  </si>
  <si>
    <t>12-P017</t>
  </si>
  <si>
    <t>12-S037</t>
  </si>
  <si>
    <t>13-A006</t>
  </si>
  <si>
    <t>Administración y fomento de la educación naval</t>
  </si>
  <si>
    <t>13-A008</t>
  </si>
  <si>
    <t>Desarrollo y dirección de la política y estrategia naval</t>
  </si>
  <si>
    <t>13-A009</t>
  </si>
  <si>
    <t>Desarrollo de las comunicaciones navales e informática</t>
  </si>
  <si>
    <t>14-E003</t>
  </si>
  <si>
    <t>Ejecución a nivel nacional de los programas y acciones de la Política Laboral</t>
  </si>
  <si>
    <t>14-E004</t>
  </si>
  <si>
    <t>Capacitación a trabajadores</t>
  </si>
  <si>
    <t>14-E005</t>
  </si>
  <si>
    <t>14-P001</t>
  </si>
  <si>
    <t>Instrumentación de la política laboral</t>
  </si>
  <si>
    <t>Secretaria de Desarrollo Agrario, Territorial y Urbano</t>
  </si>
  <si>
    <t>15-F002</t>
  </si>
  <si>
    <t>15-S048</t>
  </si>
  <si>
    <t>Programa Hábitat</t>
  </si>
  <si>
    <t>15-S058</t>
  </si>
  <si>
    <t>15-S088</t>
  </si>
  <si>
    <t>Programa de Apoyo para la Productividad de la Mujer Emprendedora</t>
  </si>
  <si>
    <t>15-S089</t>
  </si>
  <si>
    <t>Fondo para el Apoyo a Proyectos Productivos en Núcleos Agrarios (FAPPA)</t>
  </si>
  <si>
    <t>15-S175</t>
  </si>
  <si>
    <t>Rescate de espacios públicos</t>
  </si>
  <si>
    <t>15-S203</t>
  </si>
  <si>
    <t>Procuraduría General de la República</t>
  </si>
  <si>
    <t>17-E009</t>
  </si>
  <si>
    <t>17-E013</t>
  </si>
  <si>
    <t>Promoción del Desarrollo Humano y Planeación Institucional</t>
  </si>
  <si>
    <t>20-E016</t>
  </si>
  <si>
    <t>20-M001</t>
  </si>
  <si>
    <t>20-O001</t>
  </si>
  <si>
    <t>20-R099</t>
  </si>
  <si>
    <t>20-S054</t>
  </si>
  <si>
    <t>20-S057</t>
  </si>
  <si>
    <t>20-S061</t>
  </si>
  <si>
    <t>20-S070</t>
  </si>
  <si>
    <t>20-S071</t>
  </si>
  <si>
    <t>20-S155</t>
  </si>
  <si>
    <t>20-S174</t>
  </si>
  <si>
    <t>20-S216</t>
  </si>
  <si>
    <t>20-S241</t>
  </si>
  <si>
    <t>20-U008</t>
  </si>
  <si>
    <t>Subsidios a programas para jóvenes</t>
  </si>
  <si>
    <t>EVOLUCIÓN DE LAS EROGACIONES CORRESPONDIENTES A LAS ACCIONES PARA LA PREVENCIÓN DEL DELITO, COMBATE A LAS ADICCIONES, RESCATE DE ESPACIOS PÚBLICOS Y PROMOCIÓN DE PROYECTOS PRODUCTIVOS</t>
  </si>
  <si>
    <t>(f/b)*100</t>
  </si>
  <si>
    <t>ANEXO 15 DEL DPEF 2014</t>
  </si>
  <si>
    <t>Prevención y gestión integral de residuos</t>
  </si>
  <si>
    <t xml:space="preserve">Infraestructura para la Protección de Centros de Población y Áreas Productivas </t>
  </si>
  <si>
    <t xml:space="preserve">Fomento para la Conservación y Aprovechamiento Sustentable de la Vida Silvestre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</si>
</sst>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_-;\-* #,##0_-;_-* &quot;-&quot;??_-;_-@_-"/>
    <numFmt numFmtId="165" formatCode="#,##0.0000_ ;[Red]\-#,##0.0000\ "/>
    <numFmt numFmtId="166" formatCode="#,##0_ ;[Red]\-#,##0\ "/>
    <numFmt numFmtId="167" formatCode="0.0"/>
    <numFmt numFmtId="168" formatCode="#,##0.0"/>
    <numFmt numFmtId="169" formatCode="#,##0.000000_ ;\-#,##0.000000\ "/>
    <numFmt numFmtId="170" formatCode="#,##0.0_ ;\-#,##0.0\ "/>
    <numFmt numFmtId="171" formatCode="0.0_ ;[Red]\-0.0\ "/>
    <numFmt numFmtId="172" formatCode="0.0000_ ;[Red]\-0.0000\ "/>
    <numFmt numFmtId="173" formatCode="_-* #,##0.0_-;\-* #,##0.0_-;_-* &quot;-&quot;??_-;_-@_-"/>
    <numFmt numFmtId="174" formatCode="_-* #,##0.0_-;\-* #,##0.0_-;_-* &quot;-&quot;?_-;_-@_-"/>
    <numFmt numFmtId="175" formatCode="_-* #,##0.00000000000_-;\-* #,##0.00000000000_-;_-* &quot;-&quot;??_-;_-@_-"/>
    <numFmt numFmtId="176" formatCode="#,##0_ ;\-#,##0\ "/>
  </numFmts>
  <fonts count="47">
    <font>
      <sz val="11"/>
      <color theme="1"/>
      <name val="Calibri"/>
      <family val="2"/>
      <scheme val="minor"/>
    </font>
    <font>
      <sz val="10"/>
      <name val="Arial Narrow"/>
      <family val="2"/>
    </font>
    <font>
      <b/>
      <sz val="6"/>
      <name val="Soberana Sans"/>
      <family val="3"/>
    </font>
    <font>
      <sz val="6"/>
      <name val="Soberana Sans"/>
      <family val="3"/>
    </font>
    <font>
      <sz val="6"/>
      <color indexed="8"/>
      <name val="Soberana Sans"/>
      <family val="3"/>
    </font>
    <font>
      <vertAlign val="superscript"/>
      <sz val="8"/>
      <color indexed="8"/>
      <name val="Soberana Sans"/>
      <family val="3"/>
    </font>
    <font>
      <vertAlign val="superscript"/>
      <sz val="6"/>
      <name val="Soberana Sans"/>
      <family val="3"/>
    </font>
    <font>
      <sz val="10"/>
      <name val="Arial"/>
      <family val="2"/>
    </font>
    <font>
      <b/>
      <sz val="9"/>
      <name val="Soberana Sans"/>
      <family val="3"/>
    </font>
    <font>
      <sz val="9"/>
      <name val="Soberana Sans"/>
      <family val="3"/>
    </font>
    <font>
      <b/>
      <sz val="8"/>
      <name val="Soberana Sans"/>
      <family val="3"/>
    </font>
    <font>
      <sz val="10"/>
      <name val="Soberana Sans"/>
      <family val="3"/>
    </font>
    <font>
      <b/>
      <sz val="10"/>
      <name val="Soberana Sans"/>
      <family val="3"/>
    </font>
    <font>
      <sz val="7"/>
      <name val="Soberana Sans"/>
      <family val="3"/>
    </font>
    <font>
      <b/>
      <sz val="7"/>
      <name val="Soberana Sans"/>
      <family val="3"/>
    </font>
    <font>
      <vertAlign val="superscript"/>
      <sz val="6"/>
      <color indexed="8"/>
      <name val="Soberana Sans"/>
      <family val="3"/>
    </font>
    <font>
      <b/>
      <vertAlign val="superscript"/>
      <sz val="6"/>
      <color indexed="8"/>
      <name val="Soberana Sans"/>
      <family val="3"/>
    </font>
    <font>
      <sz val="11"/>
      <name val="Soberana Sans"/>
      <family val="3"/>
    </font>
    <font>
      <i/>
      <sz val="6"/>
      <name val="Soberana Sans"/>
      <family val="3"/>
    </font>
    <font>
      <sz val="11"/>
      <color theme="1"/>
      <name val="Calibri"/>
      <family val="2"/>
      <scheme val="minor"/>
    </font>
    <font>
      <u/>
      <sz val="11"/>
      <color theme="10"/>
      <name val="Calibri"/>
      <family val="2"/>
    </font>
    <font>
      <sz val="10"/>
      <color theme="1"/>
      <name val="Adobe Caslon Pro"/>
      <family val="2"/>
    </font>
    <font>
      <sz val="10"/>
      <color theme="1"/>
      <name val="Calibri"/>
      <family val="2"/>
    </font>
    <font>
      <sz val="11"/>
      <color theme="1"/>
      <name val="Gill Sans"/>
      <family val="2"/>
    </font>
    <font>
      <sz val="9"/>
      <color theme="1"/>
      <name val="Soberana Sans"/>
      <family val="3"/>
    </font>
    <font>
      <sz val="6"/>
      <color theme="1"/>
      <name val="Soberana Sans"/>
      <family val="3"/>
    </font>
    <font>
      <b/>
      <sz val="6"/>
      <color theme="1"/>
      <name val="Soberana Sans"/>
      <family val="3"/>
    </font>
    <font>
      <sz val="6"/>
      <color theme="0"/>
      <name val="Soberana Sans"/>
      <family val="3"/>
    </font>
    <font>
      <b/>
      <sz val="6"/>
      <color theme="0"/>
      <name val="Soberana Sans"/>
      <family val="3"/>
    </font>
    <font>
      <b/>
      <sz val="6"/>
      <color rgb="FF0070C0"/>
      <name val="Soberana Sans"/>
      <family val="3"/>
    </font>
    <font>
      <b/>
      <sz val="10"/>
      <color theme="1"/>
      <name val="Soberana Sans"/>
      <family val="3"/>
    </font>
    <font>
      <u/>
      <sz val="11"/>
      <color theme="0"/>
      <name val="Soberana Sans"/>
      <family val="3"/>
    </font>
    <font>
      <sz val="7"/>
      <color theme="1"/>
      <name val="Soberana Sans"/>
      <family val="3"/>
    </font>
    <font>
      <u/>
      <sz val="6"/>
      <color theme="0"/>
      <name val="Soberana Sans"/>
      <family val="3"/>
    </font>
    <font>
      <sz val="10"/>
      <color theme="1"/>
      <name val="Calibri"/>
      <family val="2"/>
      <scheme val="minor"/>
    </font>
    <font>
      <sz val="10"/>
      <name val="Calibri"/>
      <family val="2"/>
      <scheme val="minor"/>
    </font>
    <font>
      <sz val="10"/>
      <color theme="1"/>
      <name val="Soberana Sans"/>
      <family val="3"/>
    </font>
    <font>
      <sz val="9"/>
      <color theme="0"/>
      <name val="Soberana Sans"/>
      <family val="3"/>
    </font>
    <font>
      <b/>
      <sz val="10"/>
      <color theme="0" tint="-0.499984740745262"/>
      <name val="Soberana Sans"/>
      <family val="3"/>
    </font>
    <font>
      <sz val="11"/>
      <color rgb="FF1F497D"/>
      <name val="Soberana Sans"/>
      <family val="3"/>
    </font>
    <font>
      <sz val="8"/>
      <color theme="1"/>
      <name val="Soberana Sans"/>
      <family val="3"/>
    </font>
    <font>
      <sz val="11"/>
      <color theme="1"/>
      <name val="Soberana Sans"/>
      <family val="3"/>
    </font>
    <font>
      <b/>
      <sz val="6"/>
      <color rgb="FFFFFF00"/>
      <name val="Soberana Sans"/>
      <family val="3"/>
    </font>
    <font>
      <b/>
      <sz val="9"/>
      <color theme="0"/>
      <name val="Soberana Sans"/>
      <family val="3"/>
    </font>
    <font>
      <b/>
      <sz val="10"/>
      <color theme="0"/>
      <name val="Soberana Sans"/>
      <family val="3"/>
    </font>
    <font>
      <b/>
      <sz val="6"/>
      <color rgb="FFFF0000"/>
      <name val="Soberana Sans"/>
      <family val="3"/>
    </font>
    <font>
      <sz val="6"/>
      <color rgb="FFFF0000"/>
      <name val="Soberana Sans"/>
      <family val="3"/>
    </font>
  </fonts>
  <fills count="5">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FF"/>
        <bgColor indexed="64"/>
      </patternFill>
    </fill>
  </fills>
  <borders count="5">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5">
    <xf numFmtId="0" fontId="0" fillId="0" borderId="0"/>
    <xf numFmtId="0" fontId="20" fillId="0" borderId="0" applyNumberFormat="0" applyFill="0" applyBorder="0" applyAlignment="0" applyProtection="0">
      <alignment vertical="top"/>
      <protection locked="0"/>
    </xf>
    <xf numFmtId="43" fontId="19"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0" fontId="7" fillId="0" borderId="0"/>
    <xf numFmtId="0" fontId="19" fillId="0" borderId="0"/>
    <xf numFmtId="0" fontId="7" fillId="0" borderId="0"/>
    <xf numFmtId="0" fontId="7" fillId="0" borderId="0"/>
    <xf numFmtId="0" fontId="23" fillId="0" borderId="0"/>
    <xf numFmtId="0" fontId="22" fillId="0" borderId="0"/>
    <xf numFmtId="0" fontId="19" fillId="0" borderId="0"/>
    <xf numFmtId="0" fontId="7" fillId="0" borderId="0"/>
    <xf numFmtId="0" fontId="1" fillId="0" borderId="0"/>
  </cellStyleXfs>
  <cellXfs count="495">
    <xf numFmtId="0" fontId="0" fillId="0" borderId="0" xfId="0"/>
    <xf numFmtId="0" fontId="24" fillId="0" borderId="0" xfId="0" applyFont="1" applyAlignment="1">
      <alignment vertical="top"/>
    </xf>
    <xf numFmtId="0" fontId="24" fillId="0" borderId="0" xfId="0" applyFont="1" applyFill="1" applyAlignment="1">
      <alignment vertical="top"/>
    </xf>
    <xf numFmtId="168" fontId="24" fillId="0" borderId="0" xfId="0" applyNumberFormat="1" applyFont="1" applyAlignment="1">
      <alignment vertical="top"/>
    </xf>
    <xf numFmtId="3" fontId="24" fillId="0" borderId="0" xfId="0" applyNumberFormat="1" applyFont="1" applyAlignment="1">
      <alignment vertical="top"/>
    </xf>
    <xf numFmtId="164" fontId="24" fillId="0" borderId="0" xfId="0" applyNumberFormat="1" applyFont="1" applyAlignment="1">
      <alignment vertical="top"/>
    </xf>
    <xf numFmtId="0" fontId="24" fillId="0" borderId="0" xfId="0" applyFont="1" applyBorder="1" applyAlignment="1">
      <alignment vertical="top"/>
    </xf>
    <xf numFmtId="166" fontId="24" fillId="0" borderId="0" xfId="2" applyNumberFormat="1" applyFont="1" applyAlignment="1">
      <alignment vertical="top"/>
    </xf>
    <xf numFmtId="0" fontId="24" fillId="2" borderId="0" xfId="0" applyFont="1" applyFill="1" applyAlignment="1">
      <alignment horizontal="left" vertical="top"/>
    </xf>
    <xf numFmtId="0" fontId="24" fillId="2" borderId="0" xfId="0" applyFont="1" applyFill="1" applyAlignment="1">
      <alignment horizontal="center" vertical="top"/>
    </xf>
    <xf numFmtId="0" fontId="24" fillId="2" borderId="0" xfId="0" applyFont="1" applyFill="1" applyAlignment="1">
      <alignment horizontal="centerContinuous" vertical="top"/>
    </xf>
    <xf numFmtId="165" fontId="24" fillId="2" borderId="0" xfId="2" applyNumberFormat="1" applyFont="1" applyFill="1" applyAlignment="1">
      <alignment horizontal="center" vertical="top"/>
    </xf>
    <xf numFmtId="164" fontId="24" fillId="2" borderId="0" xfId="0" applyNumberFormat="1" applyFont="1" applyFill="1" applyAlignment="1">
      <alignment horizontal="center" vertical="top"/>
    </xf>
    <xf numFmtId="0" fontId="24" fillId="2" borderId="0" xfId="0" applyFont="1" applyFill="1" applyAlignment="1">
      <alignment vertical="top"/>
    </xf>
    <xf numFmtId="0" fontId="2" fillId="0" borderId="0" xfId="14" applyFont="1" applyFill="1" applyBorder="1" applyAlignment="1">
      <alignment vertical="top"/>
    </xf>
    <xf numFmtId="0" fontId="3" fillId="0" borderId="0" xfId="14" applyFont="1" applyFill="1" applyBorder="1" applyAlignment="1">
      <alignment vertical="top"/>
    </xf>
    <xf numFmtId="0" fontId="25" fillId="0" borderId="0" xfId="0" applyFont="1" applyFill="1" applyBorder="1" applyAlignment="1">
      <alignment vertical="top"/>
    </xf>
    <xf numFmtId="166" fontId="25" fillId="0" borderId="0" xfId="0" applyNumberFormat="1" applyFont="1" applyFill="1" applyBorder="1" applyAlignment="1">
      <alignment vertical="top"/>
    </xf>
    <xf numFmtId="0" fontId="25" fillId="0" borderId="0" xfId="0" applyFont="1" applyBorder="1" applyAlignment="1">
      <alignment vertical="top"/>
    </xf>
    <xf numFmtId="166" fontId="25" fillId="0" borderId="0" xfId="0" applyNumberFormat="1" applyFont="1" applyBorder="1" applyAlignment="1">
      <alignment vertical="top"/>
    </xf>
    <xf numFmtId="0" fontId="3" fillId="0" borderId="0" xfId="14" applyFont="1" applyFill="1" applyBorder="1" applyAlignment="1">
      <alignment horizontal="left" vertical="top" wrapText="1"/>
    </xf>
    <xf numFmtId="166" fontId="2" fillId="0" borderId="0" xfId="2" applyNumberFormat="1" applyFont="1" applyFill="1" applyBorder="1" applyAlignment="1">
      <alignment vertical="top"/>
    </xf>
    <xf numFmtId="167" fontId="26" fillId="0" borderId="0" xfId="0" applyNumberFormat="1" applyFont="1" applyFill="1" applyBorder="1" applyAlignment="1">
      <alignment horizontal="right" vertical="top"/>
    </xf>
    <xf numFmtId="166" fontId="3" fillId="0" borderId="0" xfId="2" applyNumberFormat="1" applyFont="1" applyFill="1" applyBorder="1" applyAlignment="1">
      <alignment vertical="top" wrapText="1"/>
    </xf>
    <xf numFmtId="167" fontId="25" fillId="0" borderId="0" xfId="0" applyNumberFormat="1" applyFont="1" applyFill="1" applyBorder="1" applyAlignment="1">
      <alignment horizontal="right" vertical="top"/>
    </xf>
    <xf numFmtId="166" fontId="25" fillId="0" borderId="0" xfId="2" applyNumberFormat="1" applyFont="1" applyFill="1" applyBorder="1" applyAlignment="1">
      <alignment vertical="top"/>
    </xf>
    <xf numFmtId="166" fontId="2" fillId="0" borderId="0" xfId="2" applyNumberFormat="1" applyFont="1" applyFill="1" applyBorder="1" applyAlignment="1">
      <alignment vertical="top" wrapText="1"/>
    </xf>
    <xf numFmtId="0" fontId="27" fillId="0" borderId="0" xfId="14" applyFont="1" applyFill="1" applyBorder="1" applyAlignment="1">
      <alignment vertical="top"/>
    </xf>
    <xf numFmtId="0" fontId="28" fillId="0" borderId="0" xfId="14" applyFont="1" applyFill="1" applyBorder="1" applyAlignment="1">
      <alignment vertical="top"/>
    </xf>
    <xf numFmtId="166" fontId="3" fillId="0" borderId="0" xfId="2" applyNumberFormat="1" applyFont="1" applyFill="1" applyBorder="1" applyAlignment="1">
      <alignment vertical="top"/>
    </xf>
    <xf numFmtId="0" fontId="29" fillId="0" borderId="0" xfId="14" applyFont="1" applyFill="1" applyBorder="1" applyAlignment="1">
      <alignment horizontal="left" vertical="top"/>
    </xf>
    <xf numFmtId="164" fontId="24" fillId="0" borderId="0" xfId="0" applyNumberFormat="1" applyFont="1" applyBorder="1" applyAlignment="1">
      <alignment vertical="top"/>
    </xf>
    <xf numFmtId="0" fontId="24" fillId="2" borderId="0" xfId="0" applyFont="1" applyFill="1" applyBorder="1" applyAlignment="1">
      <alignment horizontal="centerContinuous" vertical="top"/>
    </xf>
    <xf numFmtId="164" fontId="24" fillId="2" borderId="0" xfId="0" applyNumberFormat="1" applyFont="1" applyFill="1" applyBorder="1" applyAlignment="1">
      <alignment horizontal="center" vertical="top"/>
    </xf>
    <xf numFmtId="0" fontId="24" fillId="2" borderId="0" xfId="0" applyFont="1" applyFill="1" applyBorder="1" applyAlignment="1">
      <alignment vertical="top"/>
    </xf>
    <xf numFmtId="166" fontId="24" fillId="0" borderId="0" xfId="2" applyNumberFormat="1" applyFont="1" applyBorder="1" applyAlignment="1">
      <alignment vertical="top"/>
    </xf>
    <xf numFmtId="168" fontId="24" fillId="0" borderId="0" xfId="0" applyNumberFormat="1" applyFont="1" applyBorder="1" applyAlignment="1">
      <alignment vertical="top"/>
    </xf>
    <xf numFmtId="0" fontId="25" fillId="0" borderId="1" xfId="0" applyFont="1" applyFill="1" applyBorder="1" applyAlignment="1">
      <alignment vertical="top"/>
    </xf>
    <xf numFmtId="0" fontId="3" fillId="0" borderId="1" xfId="14" applyFont="1" applyFill="1" applyBorder="1" applyAlignment="1">
      <alignment horizontal="left" vertical="top" wrapText="1"/>
    </xf>
    <xf numFmtId="166" fontId="3" fillId="0" borderId="1" xfId="2" applyNumberFormat="1" applyFont="1" applyFill="1" applyBorder="1" applyAlignment="1">
      <alignment vertical="top" wrapText="1"/>
    </xf>
    <xf numFmtId="167" fontId="25" fillId="0" borderId="1" xfId="0" applyNumberFormat="1" applyFont="1" applyFill="1" applyBorder="1" applyAlignment="1">
      <alignment horizontal="right" vertical="top"/>
    </xf>
    <xf numFmtId="0" fontId="10" fillId="0" borderId="0" xfId="0" applyFont="1" applyAlignment="1">
      <alignment vertical="center"/>
    </xf>
    <xf numFmtId="168" fontId="30" fillId="3" borderId="0" xfId="6" applyNumberFormat="1" applyFont="1" applyFill="1" applyBorder="1"/>
    <xf numFmtId="0" fontId="11" fillId="3" borderId="0" xfId="6" applyFont="1" applyFill="1" applyBorder="1"/>
    <xf numFmtId="0" fontId="31" fillId="3" borderId="0" xfId="1" applyFont="1" applyFill="1" applyBorder="1" applyAlignment="1" applyProtection="1">
      <alignment vertical="center"/>
    </xf>
    <xf numFmtId="0" fontId="12" fillId="3" borderId="0" xfId="7" applyFont="1" applyFill="1" applyBorder="1" applyAlignment="1"/>
    <xf numFmtId="0" fontId="11" fillId="3" borderId="0" xfId="7" applyFont="1" applyFill="1" applyBorder="1" applyAlignment="1"/>
    <xf numFmtId="0" fontId="11" fillId="3" borderId="0" xfId="12" applyFont="1" applyFill="1" applyBorder="1" applyAlignment="1">
      <alignment vertical="center"/>
    </xf>
    <xf numFmtId="0" fontId="11" fillId="3" borderId="0" xfId="6" applyFont="1" applyFill="1" applyBorder="1" applyAlignment="1"/>
    <xf numFmtId="168" fontId="11" fillId="3" borderId="0" xfId="3" applyNumberFormat="1" applyFont="1" applyFill="1" applyBorder="1" applyAlignment="1">
      <alignment vertical="center"/>
    </xf>
    <xf numFmtId="168" fontId="11" fillId="3" borderId="0" xfId="2" applyNumberFormat="1" applyFont="1" applyFill="1" applyBorder="1" applyAlignment="1">
      <alignment horizontal="right" vertical="center"/>
    </xf>
    <xf numFmtId="0" fontId="12" fillId="3" borderId="0" xfId="6" applyFont="1" applyFill="1" applyBorder="1" applyAlignment="1"/>
    <xf numFmtId="0" fontId="11" fillId="0" borderId="0" xfId="6" applyFont="1" applyFill="1" applyBorder="1"/>
    <xf numFmtId="0" fontId="11" fillId="0" borderId="0" xfId="6" applyFont="1" applyBorder="1"/>
    <xf numFmtId="0" fontId="12" fillId="0" borderId="0" xfId="6" applyFont="1" applyFill="1" applyBorder="1"/>
    <xf numFmtId="0" fontId="12" fillId="3" borderId="0" xfId="6" applyFont="1" applyFill="1" applyBorder="1"/>
    <xf numFmtId="43" fontId="11" fillId="3" borderId="0" xfId="6" applyNumberFormat="1" applyFont="1" applyFill="1" applyBorder="1"/>
    <xf numFmtId="1" fontId="11" fillId="3" borderId="0" xfId="6" applyNumberFormat="1" applyFont="1" applyFill="1" applyBorder="1"/>
    <xf numFmtId="43" fontId="30" fillId="3" borderId="0" xfId="6" applyNumberFormat="1" applyFont="1" applyFill="1" applyBorder="1"/>
    <xf numFmtId="43" fontId="11" fillId="3" borderId="0" xfId="2" applyFont="1" applyFill="1" applyBorder="1"/>
    <xf numFmtId="0" fontId="24" fillId="2" borderId="0" xfId="0" applyFont="1" applyFill="1" applyAlignment="1">
      <alignment horizontal="left" vertical="center" indent="2"/>
    </xf>
    <xf numFmtId="0" fontId="8" fillId="2" borderId="0" xfId="6" applyFont="1" applyFill="1" applyBorder="1" applyAlignment="1"/>
    <xf numFmtId="0" fontId="9" fillId="2" borderId="0" xfId="6" applyFont="1" applyFill="1" applyBorder="1" applyAlignment="1"/>
    <xf numFmtId="0" fontId="9" fillId="2" borderId="0" xfId="6" applyFont="1" applyFill="1" applyBorder="1"/>
    <xf numFmtId="0" fontId="24" fillId="2" borderId="0" xfId="0" applyFont="1" applyFill="1"/>
    <xf numFmtId="0" fontId="32" fillId="4" borderId="0" xfId="0" applyFont="1" applyFill="1" applyAlignment="1">
      <alignment horizontal="center" vertical="center" wrapText="1"/>
    </xf>
    <xf numFmtId="0" fontId="13" fillId="0" borderId="0" xfId="6" applyFont="1" applyFill="1" applyBorder="1" applyAlignment="1">
      <alignment horizontal="center" vertical="center"/>
    </xf>
    <xf numFmtId="0" fontId="13" fillId="0" borderId="0" xfId="6" applyFont="1" applyFill="1" applyBorder="1" applyAlignment="1">
      <alignment horizontal="center" vertical="center" wrapText="1"/>
    </xf>
    <xf numFmtId="49" fontId="13" fillId="0" borderId="1" xfId="6" quotePrefix="1" applyNumberFormat="1" applyFont="1" applyFill="1" applyBorder="1" applyAlignment="1">
      <alignment horizontal="center" vertical="center" wrapText="1"/>
    </xf>
    <xf numFmtId="0" fontId="13" fillId="0" borderId="1" xfId="6" applyFont="1" applyFill="1" applyBorder="1" applyAlignment="1">
      <alignment horizontal="center" vertical="center" wrapText="1"/>
    </xf>
    <xf numFmtId="0" fontId="33" fillId="3" borderId="0" xfId="1" applyFont="1" applyFill="1" applyBorder="1" applyAlignment="1" applyProtection="1">
      <alignment vertical="center"/>
    </xf>
    <xf numFmtId="168" fontId="2" fillId="3" borderId="0" xfId="3" applyNumberFormat="1" applyFont="1" applyFill="1" applyBorder="1" applyAlignment="1">
      <alignment horizontal="right" vertical="center"/>
    </xf>
    <xf numFmtId="168" fontId="2" fillId="0" borderId="0" xfId="2" applyNumberFormat="1" applyFont="1" applyFill="1" applyBorder="1" applyAlignment="1">
      <alignment horizontal="right" vertical="center"/>
    </xf>
    <xf numFmtId="168" fontId="2" fillId="3" borderId="0" xfId="2" applyNumberFormat="1" applyFont="1" applyFill="1" applyBorder="1" applyAlignment="1">
      <alignment horizontal="right" vertical="center"/>
    </xf>
    <xf numFmtId="0" fontId="2" fillId="3" borderId="0" xfId="12" applyFont="1" applyFill="1" applyBorder="1" applyAlignment="1">
      <alignment vertical="center"/>
    </xf>
    <xf numFmtId="0" fontId="3" fillId="3" borderId="0" xfId="12" applyFont="1" applyFill="1" applyBorder="1" applyAlignment="1">
      <alignment vertical="center"/>
    </xf>
    <xf numFmtId="168" fontId="26" fillId="3" borderId="0" xfId="6" applyNumberFormat="1" applyFont="1" applyFill="1" applyBorder="1"/>
    <xf numFmtId="0" fontId="2" fillId="3" borderId="0" xfId="7" applyFont="1" applyFill="1" applyBorder="1" applyAlignment="1"/>
    <xf numFmtId="0" fontId="3" fillId="3" borderId="0" xfId="7" applyFont="1" applyFill="1" applyBorder="1" applyAlignment="1"/>
    <xf numFmtId="0" fontId="3" fillId="3" borderId="0" xfId="6" applyFont="1" applyFill="1" applyBorder="1" applyAlignment="1"/>
    <xf numFmtId="0" fontId="2" fillId="3" borderId="0" xfId="7" applyFont="1" applyFill="1" applyBorder="1" applyAlignment="1">
      <alignment vertical="center"/>
    </xf>
    <xf numFmtId="168" fontId="3" fillId="3" borderId="0" xfId="6" applyNumberFormat="1" applyFont="1" applyFill="1" applyBorder="1"/>
    <xf numFmtId="168" fontId="25" fillId="0" borderId="0" xfId="6" applyNumberFormat="1" applyFont="1" applyFill="1" applyBorder="1"/>
    <xf numFmtId="168" fontId="25" fillId="3" borderId="0" xfId="6" applyNumberFormat="1" applyFont="1" applyFill="1" applyBorder="1"/>
    <xf numFmtId="168" fontId="3" fillId="3" borderId="0" xfId="2" applyNumberFormat="1" applyFont="1" applyFill="1" applyBorder="1" applyAlignment="1">
      <alignment horizontal="right" vertical="center"/>
    </xf>
    <xf numFmtId="0" fontId="25" fillId="3" borderId="0" xfId="7" applyFont="1" applyFill="1" applyBorder="1" applyAlignment="1"/>
    <xf numFmtId="168" fontId="2" fillId="3" borderId="0" xfId="3" applyNumberFormat="1" applyFont="1" applyFill="1" applyBorder="1" applyAlignment="1">
      <alignment vertical="center"/>
    </xf>
    <xf numFmtId="168" fontId="3" fillId="3" borderId="0" xfId="3" applyNumberFormat="1" applyFont="1" applyFill="1" applyBorder="1" applyAlignment="1">
      <alignment vertical="center"/>
    </xf>
    <xf numFmtId="168" fontId="3" fillId="3" borderId="0" xfId="9" applyNumberFormat="1" applyFont="1" applyFill="1" applyBorder="1"/>
    <xf numFmtId="0" fontId="2" fillId="3" borderId="0" xfId="6" applyFont="1" applyFill="1" applyBorder="1" applyAlignment="1">
      <alignment vertical="center"/>
    </xf>
    <xf numFmtId="0" fontId="2" fillId="3" borderId="0" xfId="6" applyFont="1" applyFill="1" applyBorder="1" applyAlignment="1"/>
    <xf numFmtId="168" fontId="3" fillId="3" borderId="0" xfId="3" applyNumberFormat="1" applyFont="1" applyFill="1" applyBorder="1" applyAlignment="1">
      <alignment horizontal="right" vertical="center"/>
    </xf>
    <xf numFmtId="168" fontId="2" fillId="3" borderId="0" xfId="9" applyNumberFormat="1" applyFont="1" applyFill="1" applyBorder="1"/>
    <xf numFmtId="0" fontId="3" fillId="3" borderId="0" xfId="12" applyFont="1" applyFill="1" applyBorder="1" applyAlignment="1">
      <alignment horizontal="left" vertical="top" wrapText="1"/>
    </xf>
    <xf numFmtId="0" fontId="2" fillId="0" borderId="0" xfId="7" applyFont="1" applyFill="1" applyBorder="1" applyAlignment="1"/>
    <xf numFmtId="0" fontId="3" fillId="0" borderId="0" xfId="7" applyFont="1" applyFill="1" applyBorder="1" applyAlignment="1"/>
    <xf numFmtId="0" fontId="3" fillId="0" borderId="0" xfId="12" applyFont="1" applyFill="1" applyBorder="1" applyAlignment="1">
      <alignment vertical="center"/>
    </xf>
    <xf numFmtId="168" fontId="3" fillId="0" borderId="0" xfId="9" applyNumberFormat="1" applyFont="1" applyFill="1" applyBorder="1"/>
    <xf numFmtId="168" fontId="3" fillId="0" borderId="0" xfId="6" applyNumberFormat="1" applyFont="1" applyFill="1" applyBorder="1"/>
    <xf numFmtId="168" fontId="3" fillId="0" borderId="0" xfId="2" applyNumberFormat="1" applyFont="1" applyFill="1" applyBorder="1" applyAlignment="1">
      <alignment horizontal="right" vertical="center"/>
    </xf>
    <xf numFmtId="168" fontId="26" fillId="3" borderId="0" xfId="7" applyNumberFormat="1" applyFont="1" applyFill="1" applyBorder="1"/>
    <xf numFmtId="0" fontId="2" fillId="3" borderId="0" xfId="7" applyFont="1" applyFill="1" applyBorder="1"/>
    <xf numFmtId="0" fontId="3" fillId="3" borderId="0" xfId="7" applyFont="1" applyFill="1" applyBorder="1" applyAlignment="1">
      <alignment horizontal="left"/>
    </xf>
    <xf numFmtId="0" fontId="2" fillId="3" borderId="0" xfId="6" applyFont="1" applyFill="1" applyBorder="1" applyAlignment="1">
      <alignment vertical="center" wrapText="1"/>
    </xf>
    <xf numFmtId="0" fontId="3" fillId="3" borderId="0" xfId="12" applyFont="1" applyFill="1" applyBorder="1" applyAlignment="1">
      <alignment horizontal="left" vertical="top"/>
    </xf>
    <xf numFmtId="0" fontId="2" fillId="3" borderId="1" xfId="7" applyFont="1" applyFill="1" applyBorder="1" applyAlignment="1"/>
    <xf numFmtId="0" fontId="3" fillId="3" borderId="1" xfId="7" applyFont="1" applyFill="1" applyBorder="1" applyAlignment="1"/>
    <xf numFmtId="0" fontId="3" fillId="3" borderId="1" xfId="12" applyFont="1" applyFill="1" applyBorder="1" applyAlignment="1">
      <alignment vertical="center"/>
    </xf>
    <xf numFmtId="168" fontId="3" fillId="3" borderId="1" xfId="3" applyNumberFormat="1" applyFont="1" applyFill="1" applyBorder="1" applyAlignment="1">
      <alignment vertical="center"/>
    </xf>
    <xf numFmtId="168" fontId="25" fillId="3" borderId="1" xfId="6" applyNumberFormat="1" applyFont="1" applyFill="1" applyBorder="1"/>
    <xf numFmtId="168" fontId="3" fillId="3" borderId="1" xfId="2" applyNumberFormat="1" applyFont="1" applyFill="1" applyBorder="1" applyAlignment="1">
      <alignment horizontal="right" vertical="center"/>
    </xf>
    <xf numFmtId="0" fontId="2" fillId="3" borderId="0" xfId="1" applyFont="1" applyFill="1" applyBorder="1" applyAlignment="1" applyProtection="1">
      <alignment vertical="center"/>
    </xf>
    <xf numFmtId="0" fontId="3" fillId="3" borderId="0" xfId="6" applyFont="1" applyFill="1" applyBorder="1"/>
    <xf numFmtId="0" fontId="2" fillId="3" borderId="0" xfId="6" applyFont="1" applyFill="1" applyBorder="1"/>
    <xf numFmtId="0" fontId="3" fillId="3" borderId="1" xfId="6" applyFont="1" applyFill="1" applyBorder="1"/>
    <xf numFmtId="43" fontId="3" fillId="3" borderId="0" xfId="6" applyNumberFormat="1" applyFont="1" applyFill="1" applyBorder="1"/>
    <xf numFmtId="0" fontId="25" fillId="0" borderId="0" xfId="0" applyFont="1" applyFill="1" applyBorder="1" applyAlignment="1">
      <alignment horizontal="left" vertical="top" wrapText="1"/>
    </xf>
    <xf numFmtId="0" fontId="34" fillId="0" borderId="0" xfId="0" applyFont="1"/>
    <xf numFmtId="0" fontId="34" fillId="0" borderId="0" xfId="0" applyFont="1" applyAlignment="1">
      <alignment vertical="center"/>
    </xf>
    <xf numFmtId="0" fontId="34" fillId="0" borderId="0" xfId="0" applyFont="1" applyFill="1" applyAlignment="1">
      <alignment vertical="center"/>
    </xf>
    <xf numFmtId="3" fontId="34" fillId="0" borderId="0" xfId="0" applyNumberFormat="1" applyFont="1" applyAlignment="1">
      <alignment vertical="center"/>
    </xf>
    <xf numFmtId="169" fontId="34" fillId="0" borderId="0" xfId="0" applyNumberFormat="1" applyFont="1" applyAlignment="1">
      <alignment vertical="center"/>
    </xf>
    <xf numFmtId="0" fontId="35" fillId="0" borderId="0" xfId="0" applyFont="1" applyAlignment="1">
      <alignment vertical="center"/>
    </xf>
    <xf numFmtId="3" fontId="35" fillId="0" borderId="0" xfId="0" applyNumberFormat="1" applyFont="1" applyAlignment="1">
      <alignment vertical="center"/>
    </xf>
    <xf numFmtId="0" fontId="13" fillId="0" borderId="1" xfId="0" applyFont="1" applyFill="1" applyBorder="1" applyAlignment="1">
      <alignment horizontal="center" vertical="center" wrapText="1"/>
    </xf>
    <xf numFmtId="0" fontId="13" fillId="0" borderId="0" xfId="0" applyFont="1" applyFill="1" applyBorder="1" applyAlignment="1">
      <alignment horizontal="center"/>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xf>
    <xf numFmtId="0" fontId="2" fillId="0" borderId="0" xfId="0" applyFont="1" applyBorder="1" applyAlignment="1">
      <alignment horizontal="center" vertical="center"/>
    </xf>
    <xf numFmtId="170" fontId="2" fillId="0" borderId="0" xfId="2" applyNumberFormat="1" applyFont="1" applyFill="1" applyBorder="1" applyAlignment="1">
      <alignment horizontal="center" vertical="center" wrapText="1"/>
    </xf>
    <xf numFmtId="0" fontId="2" fillId="0" borderId="0" xfId="0" applyFont="1" applyFill="1" applyBorder="1" applyAlignment="1">
      <alignment vertical="center"/>
    </xf>
    <xf numFmtId="0" fontId="3" fillId="0" borderId="0" xfId="0" applyFont="1" applyFill="1" applyBorder="1" applyAlignment="1">
      <alignment horizontal="left" vertical="center"/>
    </xf>
    <xf numFmtId="170" fontId="3" fillId="0" borderId="0" xfId="2" applyNumberFormat="1" applyFont="1" applyFill="1" applyBorder="1" applyAlignment="1">
      <alignment horizontal="center" vertical="center" wrapText="1"/>
    </xf>
    <xf numFmtId="0" fontId="3" fillId="0" borderId="0" xfId="0" applyFont="1" applyFill="1" applyBorder="1" applyAlignment="1">
      <alignment vertical="center"/>
    </xf>
    <xf numFmtId="0" fontId="25" fillId="0" borderId="0" xfId="0" applyFont="1" applyFill="1" applyBorder="1" applyAlignment="1"/>
    <xf numFmtId="0" fontId="3" fillId="0" borderId="0" xfId="0" applyFont="1" applyFill="1" applyBorder="1" applyAlignment="1">
      <alignment horizontal="left" vertical="top"/>
    </xf>
    <xf numFmtId="0" fontId="25" fillId="0" borderId="0" xfId="0" applyFont="1" applyFill="1" applyBorder="1"/>
    <xf numFmtId="0" fontId="26" fillId="0" borderId="0" xfId="0" applyFont="1" applyFill="1" applyBorder="1" applyAlignment="1">
      <alignment horizontal="left"/>
    </xf>
    <xf numFmtId="0" fontId="25" fillId="0" borderId="0" xfId="0" applyFont="1" applyFill="1" applyBorder="1" applyAlignment="1">
      <alignment horizontal="left"/>
    </xf>
    <xf numFmtId="0" fontId="34" fillId="0" borderId="2" xfId="0" applyFont="1" applyBorder="1" applyAlignment="1">
      <alignment vertical="center"/>
    </xf>
    <xf numFmtId="0" fontId="3" fillId="0" borderId="2" xfId="0" applyFont="1" applyFill="1" applyBorder="1" applyAlignment="1">
      <alignment horizontal="left" vertical="center"/>
    </xf>
    <xf numFmtId="0" fontId="3" fillId="0" borderId="2" xfId="0" applyFont="1" applyFill="1" applyBorder="1" applyAlignment="1">
      <alignment vertical="center"/>
    </xf>
    <xf numFmtId="170" fontId="3" fillId="0" borderId="2" xfId="2" applyNumberFormat="1" applyFont="1" applyFill="1" applyBorder="1" applyAlignment="1">
      <alignment horizontal="center" vertical="center" wrapText="1"/>
    </xf>
    <xf numFmtId="0" fontId="13" fillId="0" borderId="2" xfId="0" applyFont="1" applyFill="1" applyBorder="1" applyAlignment="1">
      <alignment horizontal="center"/>
    </xf>
    <xf numFmtId="0" fontId="36" fillId="0" borderId="0" xfId="0" applyFont="1" applyFill="1" applyAlignment="1">
      <alignment vertical="top"/>
    </xf>
    <xf numFmtId="0" fontId="36" fillId="0" borderId="0" xfId="0" applyFont="1" applyAlignment="1">
      <alignment vertical="top"/>
    </xf>
    <xf numFmtId="3" fontId="36" fillId="0" borderId="0" xfId="0" applyNumberFormat="1" applyFont="1" applyAlignment="1">
      <alignment vertical="top"/>
    </xf>
    <xf numFmtId="0" fontId="25" fillId="0" borderId="0" xfId="0" applyFont="1" applyFill="1" applyBorder="1" applyAlignment="1">
      <alignment horizontal="left" vertical="top"/>
    </xf>
    <xf numFmtId="0" fontId="25" fillId="0" borderId="2" xfId="0" applyFont="1" applyFill="1" applyBorder="1" applyAlignment="1">
      <alignment vertical="top"/>
    </xf>
    <xf numFmtId="0" fontId="25" fillId="0" borderId="0" xfId="0" applyFont="1" applyFill="1" applyBorder="1" applyAlignment="1">
      <alignment vertical="top" wrapText="1"/>
    </xf>
    <xf numFmtId="3" fontId="2" fillId="0" borderId="0" xfId="6" applyNumberFormat="1" applyFont="1" applyFill="1" applyBorder="1" applyAlignment="1">
      <alignment vertical="top" wrapText="1"/>
    </xf>
    <xf numFmtId="3" fontId="3" fillId="0" borderId="0" xfId="6" applyNumberFormat="1" applyFont="1" applyFill="1" applyBorder="1" applyAlignment="1">
      <alignment vertical="top" wrapText="1"/>
    </xf>
    <xf numFmtId="3" fontId="3" fillId="0" borderId="0" xfId="4" applyNumberFormat="1" applyFont="1" applyFill="1" applyBorder="1" applyAlignment="1">
      <alignment vertical="top"/>
    </xf>
    <xf numFmtId="3" fontId="25" fillId="0" borderId="0" xfId="2" applyNumberFormat="1" applyFont="1" applyFill="1" applyBorder="1" applyAlignment="1">
      <alignment vertical="top"/>
    </xf>
    <xf numFmtId="3" fontId="25" fillId="0" borderId="0" xfId="0" applyNumberFormat="1" applyFont="1" applyFill="1" applyBorder="1" applyAlignment="1">
      <alignment vertical="top"/>
    </xf>
    <xf numFmtId="167" fontId="2" fillId="0" borderId="0" xfId="6" applyNumberFormat="1" applyFont="1" applyFill="1" applyBorder="1" applyAlignment="1">
      <alignment horizontal="right" vertical="top" wrapText="1"/>
    </xf>
    <xf numFmtId="3" fontId="25" fillId="0" borderId="0" xfId="4" applyNumberFormat="1" applyFont="1" applyFill="1" applyBorder="1" applyAlignment="1">
      <alignment vertical="top"/>
    </xf>
    <xf numFmtId="3" fontId="2" fillId="0" borderId="0" xfId="2" applyNumberFormat="1" applyFont="1" applyFill="1" applyBorder="1" applyAlignment="1">
      <alignment vertical="top" wrapText="1"/>
    </xf>
    <xf numFmtId="3" fontId="2" fillId="0" borderId="0" xfId="4" applyNumberFormat="1" applyFont="1" applyFill="1" applyBorder="1" applyAlignment="1">
      <alignment vertical="top"/>
    </xf>
    <xf numFmtId="3" fontId="3" fillId="0" borderId="0" xfId="2" applyNumberFormat="1" applyFont="1" applyFill="1" applyBorder="1" applyAlignment="1">
      <alignment vertical="top" wrapText="1"/>
    </xf>
    <xf numFmtId="0" fontId="2" fillId="0" borderId="0" xfId="0" applyFont="1" applyFill="1" applyBorder="1" applyAlignment="1">
      <alignment vertical="top"/>
    </xf>
    <xf numFmtId="3" fontId="26" fillId="0" borderId="0" xfId="0" applyNumberFormat="1" applyFont="1" applyFill="1" applyBorder="1" applyAlignment="1">
      <alignment vertical="top"/>
    </xf>
    <xf numFmtId="0" fontId="3" fillId="0" borderId="0" xfId="0" applyFont="1" applyFill="1" applyBorder="1" applyAlignment="1">
      <alignment vertical="top"/>
    </xf>
    <xf numFmtId="3" fontId="3" fillId="0" borderId="0" xfId="13" applyNumberFormat="1" applyFont="1" applyFill="1" applyBorder="1" applyAlignment="1">
      <alignment vertical="top"/>
    </xf>
    <xf numFmtId="0" fontId="2" fillId="0" borderId="0" xfId="0" applyFont="1" applyFill="1" applyBorder="1" applyAlignment="1">
      <alignment horizontal="left" vertical="top"/>
    </xf>
    <xf numFmtId="0" fontId="2" fillId="0" borderId="2" xfId="0" applyFont="1" applyFill="1" applyBorder="1" applyAlignment="1">
      <alignment vertical="top"/>
    </xf>
    <xf numFmtId="3" fontId="25" fillId="0" borderId="2" xfId="0" applyNumberFormat="1" applyFont="1" applyFill="1" applyBorder="1" applyAlignment="1">
      <alignment vertical="top"/>
    </xf>
    <xf numFmtId="3" fontId="3" fillId="0" borderId="2" xfId="13" applyNumberFormat="1" applyFont="1" applyFill="1" applyBorder="1" applyAlignment="1">
      <alignment vertical="top"/>
    </xf>
    <xf numFmtId="3" fontId="25" fillId="0" borderId="2" xfId="2" applyNumberFormat="1" applyFont="1" applyFill="1" applyBorder="1" applyAlignment="1">
      <alignment vertical="top"/>
    </xf>
    <xf numFmtId="167" fontId="25" fillId="0" borderId="2" xfId="0" applyNumberFormat="1" applyFont="1" applyFill="1" applyBorder="1" applyAlignment="1">
      <alignment horizontal="right" vertical="top"/>
    </xf>
    <xf numFmtId="0" fontId="37" fillId="0" borderId="0" xfId="0" applyFont="1" applyAlignment="1">
      <alignment vertical="top"/>
    </xf>
    <xf numFmtId="43" fontId="36" fillId="0" borderId="0" xfId="2" applyFont="1" applyAlignment="1">
      <alignment vertical="top"/>
    </xf>
    <xf numFmtId="43" fontId="36" fillId="0" borderId="0" xfId="2" applyFont="1" applyFill="1" applyAlignment="1">
      <alignment vertical="top"/>
    </xf>
    <xf numFmtId="167" fontId="36" fillId="0" borderId="0" xfId="0" applyNumberFormat="1" applyFont="1" applyFill="1" applyAlignment="1">
      <alignment vertical="top"/>
    </xf>
    <xf numFmtId="0" fontId="37" fillId="0" borderId="0" xfId="0" applyFont="1" applyFill="1" applyAlignment="1">
      <alignment vertical="top"/>
    </xf>
    <xf numFmtId="0" fontId="12" fillId="0" borderId="0" xfId="0" applyFont="1" applyFill="1" applyAlignment="1">
      <alignment horizontal="left" vertical="top" wrapText="1"/>
    </xf>
    <xf numFmtId="0" fontId="38" fillId="0" borderId="0" xfId="0" applyFont="1" applyFill="1" applyAlignment="1">
      <alignment vertical="top"/>
    </xf>
    <xf numFmtId="0" fontId="36" fillId="2" borderId="0" xfId="0" applyFont="1" applyFill="1" applyAlignment="1">
      <alignment horizontal="center" vertical="top"/>
    </xf>
    <xf numFmtId="43" fontId="36" fillId="2" borderId="0" xfId="2" applyFont="1" applyFill="1" applyAlignment="1">
      <alignment vertical="top"/>
    </xf>
    <xf numFmtId="167" fontId="36" fillId="2" borderId="0" xfId="0" applyNumberFormat="1" applyFont="1" applyFill="1" applyAlignment="1">
      <alignment horizontal="center" vertical="top"/>
    </xf>
    <xf numFmtId="0" fontId="36" fillId="2" borderId="0" xfId="0" applyFont="1" applyFill="1" applyAlignment="1">
      <alignment horizontal="centerContinuous" vertical="top"/>
    </xf>
    <xf numFmtId="171" fontId="36" fillId="2" borderId="0" xfId="0" applyNumberFormat="1" applyFont="1" applyFill="1" applyAlignment="1">
      <alignment horizontal="centerContinuous" vertical="top"/>
    </xf>
    <xf numFmtId="167" fontId="36" fillId="2" borderId="0" xfId="0" applyNumberFormat="1" applyFont="1" applyFill="1" applyAlignment="1">
      <alignment horizontal="centerContinuous" vertical="top"/>
    </xf>
    <xf numFmtId="172" fontId="36" fillId="2" borderId="0" xfId="0" applyNumberFormat="1" applyFont="1" applyFill="1" applyAlignment="1">
      <alignment horizontal="right" vertical="top"/>
    </xf>
    <xf numFmtId="0" fontId="36" fillId="2" borderId="0" xfId="0" applyFont="1" applyFill="1" applyAlignment="1">
      <alignment vertical="top"/>
    </xf>
    <xf numFmtId="167" fontId="36" fillId="2" borderId="0" xfId="0" applyNumberFormat="1" applyFont="1" applyFill="1" applyAlignment="1">
      <alignment vertical="top"/>
    </xf>
    <xf numFmtId="0" fontId="39" fillId="0" borderId="0" xfId="0" applyFont="1" applyFill="1"/>
    <xf numFmtId="167" fontId="36" fillId="0" borderId="0" xfId="0" applyNumberFormat="1" applyFont="1" applyAlignment="1">
      <alignment vertical="top"/>
    </xf>
    <xf numFmtId="3" fontId="40" fillId="0" borderId="0" xfId="0" applyNumberFormat="1" applyFont="1" applyAlignment="1">
      <alignment vertical="top"/>
    </xf>
    <xf numFmtId="43" fontId="40" fillId="0" borderId="0" xfId="2" applyFont="1" applyAlignment="1">
      <alignment vertical="top"/>
    </xf>
    <xf numFmtId="0" fontId="39" fillId="0" borderId="0" xfId="0" applyFont="1" applyAlignment="1">
      <alignment vertical="top"/>
    </xf>
    <xf numFmtId="4" fontId="36" fillId="0" borderId="0" xfId="0" applyNumberFormat="1" applyFont="1" applyAlignment="1">
      <alignment vertical="top"/>
    </xf>
    <xf numFmtId="0" fontId="41" fillId="0" borderId="0" xfId="0" applyFont="1" applyAlignment="1">
      <alignment vertical="top"/>
    </xf>
    <xf numFmtId="0" fontId="32" fillId="0" borderId="0" xfId="0" applyFont="1" applyFill="1" applyBorder="1" applyAlignment="1">
      <alignment horizontal="center" vertical="top"/>
    </xf>
    <xf numFmtId="167" fontId="32" fillId="0" borderId="0" xfId="0" applyNumberFormat="1" applyFont="1" applyFill="1" applyBorder="1" applyAlignment="1">
      <alignment horizontal="centerContinuous" vertical="top"/>
    </xf>
    <xf numFmtId="0" fontId="32" fillId="0" borderId="0" xfId="0" applyFont="1" applyFill="1" applyBorder="1" applyAlignment="1">
      <alignment horizontal="center" vertical="top" wrapText="1"/>
    </xf>
    <xf numFmtId="167" fontId="32" fillId="0" borderId="2" xfId="0" applyNumberFormat="1" applyFont="1" applyFill="1" applyBorder="1" applyAlignment="1">
      <alignment horizontal="centerContinuous" vertical="top"/>
    </xf>
    <xf numFmtId="167" fontId="32" fillId="0" borderId="0" xfId="0" applyNumberFormat="1" applyFont="1" applyFill="1" applyBorder="1" applyAlignment="1">
      <alignment horizontal="center" vertical="top" wrapText="1"/>
    </xf>
    <xf numFmtId="0" fontId="32" fillId="0" borderId="1" xfId="0" applyFont="1" applyFill="1" applyBorder="1" applyAlignment="1">
      <alignment horizontal="center" vertical="top" wrapText="1"/>
    </xf>
    <xf numFmtId="0" fontId="32" fillId="0" borderId="1" xfId="0" applyFont="1" applyFill="1" applyBorder="1" applyAlignment="1">
      <alignment horizontal="center" vertical="top"/>
    </xf>
    <xf numFmtId="167" fontId="32" fillId="0" borderId="1" xfId="0" applyNumberFormat="1" applyFont="1" applyFill="1" applyBorder="1" applyAlignment="1">
      <alignment horizontal="center" vertical="top"/>
    </xf>
    <xf numFmtId="0" fontId="36" fillId="0" borderId="0" xfId="0" applyFont="1" applyAlignment="1">
      <alignment vertical="center"/>
    </xf>
    <xf numFmtId="0" fontId="38" fillId="0" borderId="0" xfId="0" applyFont="1" applyAlignment="1">
      <alignment horizontal="left" vertical="center" wrapText="1"/>
    </xf>
    <xf numFmtId="43" fontId="36" fillId="0" borderId="0" xfId="0" applyNumberFormat="1" applyFont="1" applyAlignment="1">
      <alignment vertical="center" wrapText="1"/>
    </xf>
    <xf numFmtId="173" fontId="36" fillId="0" borderId="0" xfId="0" applyNumberFormat="1" applyFont="1" applyAlignment="1">
      <alignment vertical="center" wrapText="1"/>
    </xf>
    <xf numFmtId="0" fontId="36" fillId="0" borderId="0" xfId="0" applyFont="1" applyAlignment="1">
      <alignment vertical="center" wrapText="1"/>
    </xf>
    <xf numFmtId="174" fontId="36" fillId="0" borderId="0" xfId="0" applyNumberFormat="1" applyFont="1" applyAlignment="1">
      <alignment vertical="center" wrapText="1"/>
    </xf>
    <xf numFmtId="164" fontId="36" fillId="0" borderId="0" xfId="0" applyNumberFormat="1" applyFont="1" applyAlignment="1">
      <alignment vertical="center" wrapText="1"/>
    </xf>
    <xf numFmtId="0" fontId="11" fillId="0" borderId="0" xfId="0" applyFont="1" applyAlignment="1">
      <alignment horizontal="left" vertical="center"/>
    </xf>
    <xf numFmtId="3" fontId="36" fillId="0" borderId="0" xfId="0" applyNumberFormat="1" applyFont="1" applyAlignment="1">
      <alignment vertical="center"/>
    </xf>
    <xf numFmtId="43" fontId="36" fillId="0" borderId="0" xfId="2" applyFont="1" applyAlignment="1">
      <alignment vertical="center" wrapText="1"/>
    </xf>
    <xf numFmtId="0" fontId="12" fillId="0" borderId="0" xfId="0" applyFont="1" applyAlignment="1">
      <alignment vertical="center"/>
    </xf>
    <xf numFmtId="0" fontId="36" fillId="2" borderId="0" xfId="0" applyFont="1" applyFill="1" applyAlignment="1">
      <alignment horizontal="left" vertical="center"/>
    </xf>
    <xf numFmtId="0" fontId="36" fillId="2" borderId="0" xfId="0" applyFont="1" applyFill="1" applyAlignment="1">
      <alignment vertical="center"/>
    </xf>
    <xf numFmtId="164" fontId="36" fillId="2" borderId="0" xfId="0" applyNumberFormat="1" applyFont="1" applyFill="1" applyAlignment="1">
      <alignment vertical="center"/>
    </xf>
    <xf numFmtId="0" fontId="36" fillId="2" borderId="0" xfId="0" applyFont="1" applyFill="1" applyAlignment="1">
      <alignment horizontal="centerContinuous" vertical="center"/>
    </xf>
    <xf numFmtId="164" fontId="36" fillId="2" borderId="0" xfId="0" applyNumberFormat="1" applyFont="1" applyFill="1" applyAlignment="1">
      <alignment horizontal="left" vertical="center"/>
    </xf>
    <xf numFmtId="0" fontId="24" fillId="2" borderId="0" xfId="0" applyFont="1" applyFill="1" applyAlignment="1">
      <alignment horizontal="left" vertical="center"/>
    </xf>
    <xf numFmtId="0" fontId="24" fillId="2" borderId="0" xfId="0" quotePrefix="1" applyFont="1" applyFill="1" applyAlignment="1">
      <alignment vertical="center"/>
    </xf>
    <xf numFmtId="0" fontId="14" fillId="0" borderId="0" xfId="0" applyFont="1" applyFill="1" applyBorder="1" applyAlignment="1">
      <alignment horizontal="centerContinuous"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25" fillId="0" borderId="0" xfId="0" applyFont="1" applyBorder="1" applyAlignment="1">
      <alignment horizontal="justify" vertical="center"/>
    </xf>
    <xf numFmtId="0" fontId="2" fillId="0" borderId="0" xfId="0" applyFont="1" applyBorder="1" applyAlignment="1">
      <alignment horizontal="justify" vertical="center"/>
    </xf>
    <xf numFmtId="0" fontId="25" fillId="0" borderId="0" xfId="0" applyFont="1" applyBorder="1" applyAlignment="1">
      <alignment horizontal="justify" vertical="center" wrapText="1"/>
    </xf>
    <xf numFmtId="0" fontId="25" fillId="3" borderId="0" xfId="0" applyFont="1" applyFill="1" applyBorder="1" applyAlignment="1">
      <alignment horizontal="justify" vertical="center" wrapText="1"/>
    </xf>
    <xf numFmtId="0" fontId="26" fillId="0" borderId="0" xfId="0" applyFont="1" applyBorder="1" applyAlignment="1">
      <alignment horizontal="justify"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2" fillId="0" borderId="2" xfId="0" applyFont="1" applyBorder="1" applyAlignment="1">
      <alignment horizontal="justify" vertical="center"/>
    </xf>
    <xf numFmtId="0" fontId="25" fillId="0" borderId="2" xfId="0" applyFont="1" applyBorder="1" applyAlignment="1">
      <alignment horizontal="justify" vertical="center" wrapText="1"/>
    </xf>
    <xf numFmtId="3" fontId="26" fillId="0" borderId="0" xfId="2" applyNumberFormat="1" applyFont="1" applyBorder="1" applyAlignment="1">
      <alignment vertical="center"/>
    </xf>
    <xf numFmtId="3" fontId="25" fillId="0" borderId="0" xfId="2" applyNumberFormat="1" applyFont="1" applyBorder="1" applyAlignment="1">
      <alignment vertical="center"/>
    </xf>
    <xf numFmtId="3" fontId="25" fillId="0" borderId="0" xfId="2" applyNumberFormat="1" applyFont="1" applyFill="1" applyBorder="1" applyAlignment="1">
      <alignment vertical="center"/>
    </xf>
    <xf numFmtId="3" fontId="25" fillId="3" borderId="0" xfId="2" applyNumberFormat="1" applyFont="1" applyFill="1" applyBorder="1" applyAlignment="1">
      <alignment vertical="center"/>
    </xf>
    <xf numFmtId="3" fontId="26" fillId="0" borderId="0" xfId="2" applyNumberFormat="1" applyFont="1" applyFill="1" applyBorder="1" applyAlignment="1">
      <alignment vertical="center"/>
    </xf>
    <xf numFmtId="3" fontId="26" fillId="3" borderId="0" xfId="2" applyNumberFormat="1" applyFont="1" applyFill="1" applyBorder="1" applyAlignment="1">
      <alignment vertical="center"/>
    </xf>
    <xf numFmtId="3" fontId="25" fillId="3" borderId="2" xfId="2" applyNumberFormat="1" applyFont="1" applyFill="1" applyBorder="1" applyAlignment="1">
      <alignment vertical="center"/>
    </xf>
    <xf numFmtId="3" fontId="25" fillId="0" borderId="2" xfId="2" applyNumberFormat="1" applyFont="1" applyFill="1" applyBorder="1" applyAlignment="1">
      <alignment vertical="center"/>
    </xf>
    <xf numFmtId="3" fontId="25" fillId="0" borderId="2" xfId="2" applyNumberFormat="1" applyFont="1" applyBorder="1" applyAlignment="1">
      <alignment vertical="center"/>
    </xf>
    <xf numFmtId="168" fontId="26" fillId="0" borderId="0" xfId="2" applyNumberFormat="1" applyFont="1" applyFill="1" applyBorder="1" applyAlignment="1">
      <alignment horizontal="center" vertical="center"/>
    </xf>
    <xf numFmtId="168" fontId="25" fillId="0" borderId="0" xfId="2" applyNumberFormat="1" applyFont="1" applyFill="1" applyBorder="1" applyAlignment="1">
      <alignment horizontal="center" vertical="center"/>
    </xf>
    <xf numFmtId="168" fontId="25" fillId="0" borderId="2" xfId="2" applyNumberFormat="1" applyFont="1" applyFill="1" applyBorder="1" applyAlignment="1">
      <alignment horizontal="center" vertical="center"/>
    </xf>
    <xf numFmtId="0" fontId="36" fillId="0" borderId="0" xfId="0" applyFont="1"/>
    <xf numFmtId="0" fontId="36" fillId="2" borderId="0" xfId="0" applyFont="1" applyFill="1" applyAlignment="1"/>
    <xf numFmtId="0" fontId="36" fillId="2" borderId="0" xfId="0" applyFont="1" applyFill="1"/>
    <xf numFmtId="0" fontId="3" fillId="0" borderId="0" xfId="7" applyFont="1" applyFill="1" applyBorder="1" applyAlignment="1">
      <alignment horizontal="centerContinuous"/>
    </xf>
    <xf numFmtId="167" fontId="3" fillId="0" borderId="0" xfId="7" applyNumberFormat="1" applyFont="1" applyFill="1" applyBorder="1" applyAlignment="1">
      <alignment horizontal="centerContinuous"/>
    </xf>
    <xf numFmtId="167" fontId="3" fillId="0" borderId="0" xfId="7" applyNumberFormat="1" applyFont="1" applyFill="1" applyBorder="1" applyAlignment="1">
      <alignment horizontal="centerContinuous" vertical="center"/>
    </xf>
    <xf numFmtId="0" fontId="3" fillId="0" borderId="0" xfId="7" applyFont="1" applyFill="1" applyBorder="1" applyAlignment="1">
      <alignment horizontal="center" vertical="center" wrapText="1"/>
    </xf>
    <xf numFmtId="167" fontId="3" fillId="0" borderId="0" xfId="7" applyNumberFormat="1" applyFont="1" applyFill="1" applyBorder="1" applyAlignment="1">
      <alignment horizontal="center" vertical="center" wrapText="1"/>
    </xf>
    <xf numFmtId="0" fontId="3" fillId="0" borderId="2" xfId="7" applyFont="1" applyFill="1" applyBorder="1" applyAlignment="1">
      <alignment horizontal="center" vertical="center" wrapText="1"/>
    </xf>
    <xf numFmtId="0" fontId="3" fillId="0" borderId="2" xfId="7" applyFont="1" applyFill="1" applyBorder="1" applyAlignment="1">
      <alignment horizontal="center"/>
    </xf>
    <xf numFmtId="167" fontId="3" fillId="0" borderId="2" xfId="7" applyNumberFormat="1" applyFont="1" applyFill="1" applyBorder="1" applyAlignment="1">
      <alignment horizontal="center"/>
    </xf>
    <xf numFmtId="0" fontId="2" fillId="0" borderId="0" xfId="14" applyFont="1" applyFill="1" applyBorder="1" applyAlignment="1">
      <alignment horizontal="left" vertical="top"/>
    </xf>
    <xf numFmtId="3" fontId="2" fillId="0" borderId="0" xfId="8" applyNumberFormat="1" applyFont="1" applyFill="1" applyBorder="1" applyAlignment="1">
      <alignment vertical="center" wrapText="1"/>
    </xf>
    <xf numFmtId="168" fontId="2" fillId="0" borderId="0" xfId="8" applyNumberFormat="1" applyFont="1" applyFill="1" applyBorder="1" applyAlignment="1">
      <alignment horizontal="right" vertical="center" wrapText="1"/>
    </xf>
    <xf numFmtId="167" fontId="2" fillId="0" borderId="0" xfId="7" applyNumberFormat="1" applyFont="1" applyFill="1" applyBorder="1" applyAlignment="1">
      <alignment horizontal="right" vertical="top"/>
    </xf>
    <xf numFmtId="3" fontId="2" fillId="0" borderId="0" xfId="5" applyNumberFormat="1" applyFont="1" applyFill="1" applyBorder="1" applyAlignment="1">
      <alignment vertical="top" wrapText="1"/>
    </xf>
    <xf numFmtId="168" fontId="2" fillId="0" borderId="0" xfId="5" applyNumberFormat="1" applyFont="1" applyFill="1" applyBorder="1" applyAlignment="1">
      <alignment horizontal="right" vertical="top"/>
    </xf>
    <xf numFmtId="168" fontId="2" fillId="0" borderId="0" xfId="5" applyNumberFormat="1" applyFont="1" applyFill="1" applyBorder="1" applyAlignment="1">
      <alignment horizontal="right" vertical="top" wrapText="1"/>
    </xf>
    <xf numFmtId="0" fontId="3" fillId="0" borderId="0" xfId="14" applyFont="1" applyFill="1" applyBorder="1" applyAlignment="1">
      <alignment horizontal="left" vertical="top"/>
    </xf>
    <xf numFmtId="0" fontId="3" fillId="0" borderId="0" xfId="14" applyFont="1" applyFill="1" applyBorder="1" applyAlignment="1">
      <alignment vertical="top" wrapText="1"/>
    </xf>
    <xf numFmtId="168" fontId="3" fillId="0" borderId="0" xfId="5" applyNumberFormat="1" applyFont="1" applyFill="1" applyBorder="1" applyAlignment="1">
      <alignment horizontal="right" vertical="top"/>
    </xf>
    <xf numFmtId="167" fontId="3" fillId="0" borderId="0" xfId="7" applyNumberFormat="1" applyFont="1" applyFill="1" applyBorder="1" applyAlignment="1">
      <alignment horizontal="right" vertical="top"/>
    </xf>
    <xf numFmtId="168" fontId="2" fillId="0" borderId="0" xfId="5" applyNumberFormat="1" applyFont="1" applyFill="1" applyBorder="1" applyAlignment="1">
      <alignment vertical="top" wrapText="1"/>
    </xf>
    <xf numFmtId="3" fontId="3" fillId="3" borderId="0" xfId="4" applyNumberFormat="1" applyFont="1" applyFill="1" applyBorder="1" applyAlignment="1">
      <alignment vertical="top"/>
    </xf>
    <xf numFmtId="0" fontId="3" fillId="0" borderId="2" xfId="14" applyFont="1" applyFill="1" applyBorder="1" applyAlignment="1">
      <alignment horizontal="left" vertical="top"/>
    </xf>
    <xf numFmtId="0" fontId="3" fillId="0" borderId="2" xfId="14" applyFont="1" applyFill="1" applyBorder="1" applyAlignment="1">
      <alignment vertical="top" wrapText="1"/>
    </xf>
    <xf numFmtId="3" fontId="3" fillId="0" borderId="2" xfId="4" applyNumberFormat="1" applyFont="1" applyFill="1" applyBorder="1" applyAlignment="1">
      <alignment vertical="top"/>
    </xf>
    <xf numFmtId="168" fontId="3" fillId="0" borderId="2" xfId="5" applyNumberFormat="1" applyFont="1" applyFill="1" applyBorder="1" applyAlignment="1">
      <alignment horizontal="right" vertical="top"/>
    </xf>
    <xf numFmtId="0" fontId="25" fillId="0" borderId="0" xfId="11" applyFont="1" applyFill="1" applyAlignment="1">
      <alignment horizontal="left" vertical="top"/>
    </xf>
    <xf numFmtId="0" fontId="25" fillId="0" borderId="0" xfId="7" applyFont="1" applyFill="1" applyBorder="1"/>
    <xf numFmtId="3" fontId="25" fillId="0" borderId="0" xfId="7" applyNumberFormat="1" applyFont="1" applyFill="1" applyBorder="1"/>
    <xf numFmtId="3" fontId="25" fillId="0" borderId="0" xfId="5" applyNumberFormat="1" applyFont="1" applyFill="1" applyBorder="1"/>
    <xf numFmtId="167" fontId="25" fillId="0" borderId="0" xfId="7" applyNumberFormat="1" applyFont="1" applyFill="1" applyBorder="1" applyAlignment="1">
      <alignment horizontal="right"/>
    </xf>
    <xf numFmtId="0" fontId="25" fillId="0" borderId="0" xfId="7" applyFont="1" applyFill="1" applyAlignment="1">
      <alignment horizontal="left" vertical="top"/>
    </xf>
    <xf numFmtId="3" fontId="25" fillId="0" borderId="0" xfId="7" applyNumberFormat="1" applyFont="1" applyFill="1" applyAlignment="1">
      <alignment horizontal="left" vertical="top"/>
    </xf>
    <xf numFmtId="43" fontId="25" fillId="0" borderId="0" xfId="5" applyFont="1" applyFill="1" applyAlignment="1">
      <alignment horizontal="left" vertical="top"/>
    </xf>
    <xf numFmtId="167" fontId="25" fillId="0" borderId="0" xfId="7" applyNumberFormat="1" applyFont="1" applyFill="1" applyAlignment="1">
      <alignment horizontal="left" vertical="top"/>
    </xf>
    <xf numFmtId="0" fontId="25" fillId="0" borderId="0" xfId="0" applyFont="1"/>
    <xf numFmtId="0" fontId="11" fillId="3" borderId="0" xfId="6" applyFont="1" applyFill="1"/>
    <xf numFmtId="0" fontId="11" fillId="0" borderId="0" xfId="6" applyFont="1"/>
    <xf numFmtId="0" fontId="11" fillId="0" borderId="0" xfId="6" applyFont="1" applyFill="1"/>
    <xf numFmtId="0" fontId="24" fillId="2" borderId="0" xfId="6" applyFont="1" applyFill="1" applyAlignment="1">
      <alignment wrapText="1"/>
    </xf>
    <xf numFmtId="0" fontId="24" fillId="2" borderId="0" xfId="6" applyFont="1" applyFill="1" applyAlignment="1"/>
    <xf numFmtId="43" fontId="24" fillId="2" borderId="0" xfId="6" applyNumberFormat="1" applyFont="1" applyFill="1" applyAlignment="1"/>
    <xf numFmtId="0" fontId="9" fillId="2" borderId="0" xfId="6" applyFont="1" applyFill="1" applyAlignment="1"/>
    <xf numFmtId="164" fontId="24" fillId="2" borderId="0" xfId="2" applyNumberFormat="1" applyFont="1" applyFill="1" applyAlignment="1"/>
    <xf numFmtId="0" fontId="9" fillId="2" borderId="0" xfId="6" applyFont="1" applyFill="1" applyAlignment="1">
      <alignment wrapText="1"/>
    </xf>
    <xf numFmtId="164" fontId="9" fillId="2" borderId="0" xfId="2" applyNumberFormat="1" applyFont="1" applyFill="1" applyAlignment="1"/>
    <xf numFmtId="43" fontId="9" fillId="2" borderId="0" xfId="2" applyFont="1" applyFill="1" applyAlignment="1"/>
    <xf numFmtId="0" fontId="12" fillId="0" borderId="0" xfId="0" applyFont="1" applyFill="1" applyAlignment="1">
      <alignment vertical="center"/>
    </xf>
    <xf numFmtId="0" fontId="42" fillId="3" borderId="0" xfId="1" applyFont="1" applyFill="1" applyBorder="1" applyAlignment="1" applyProtection="1">
      <alignment vertical="center"/>
    </xf>
    <xf numFmtId="0" fontId="2" fillId="3" borderId="0" xfId="1" applyFont="1" applyFill="1" applyBorder="1" applyAlignment="1" applyProtection="1">
      <alignment vertical="center" wrapText="1"/>
    </xf>
    <xf numFmtId="0" fontId="2" fillId="0" borderId="0" xfId="10" applyFont="1" applyFill="1" applyBorder="1" applyAlignment="1">
      <alignment horizontal="left" vertical="center" wrapText="1"/>
    </xf>
    <xf numFmtId="0" fontId="3" fillId="0" borderId="0" xfId="10" applyFont="1" applyFill="1" applyBorder="1" applyAlignment="1">
      <alignment horizontal="right" vertical="center"/>
    </xf>
    <xf numFmtId="0" fontId="26" fillId="0" borderId="0" xfId="10" applyFont="1" applyFill="1" applyBorder="1" applyAlignment="1">
      <alignment horizontal="left" vertical="center" wrapText="1"/>
    </xf>
    <xf numFmtId="0" fontId="3" fillId="0" borderId="0" xfId="10" applyFont="1" applyFill="1" applyBorder="1" applyAlignment="1">
      <alignment horizontal="center" vertical="center"/>
    </xf>
    <xf numFmtId="49" fontId="13" fillId="0" borderId="2" xfId="6" quotePrefix="1" applyNumberFormat="1" applyFont="1" applyFill="1" applyBorder="1" applyAlignment="1">
      <alignment horizontal="center" vertical="center" wrapText="1"/>
    </xf>
    <xf numFmtId="0" fontId="13" fillId="0" borderId="2" xfId="6" applyFont="1" applyFill="1" applyBorder="1" applyAlignment="1">
      <alignment horizontal="center" vertical="center" wrapText="1"/>
    </xf>
    <xf numFmtId="0" fontId="13" fillId="0" borderId="0" xfId="6" applyFont="1" applyFill="1" applyBorder="1" applyAlignment="1">
      <alignment horizontal="center"/>
    </xf>
    <xf numFmtId="0" fontId="32" fillId="0" borderId="0" xfId="0" applyFont="1" applyBorder="1" applyAlignment="1">
      <alignment horizontal="center"/>
    </xf>
    <xf numFmtId="0" fontId="24" fillId="2" borderId="0" xfId="6" applyFont="1" applyFill="1" applyBorder="1" applyAlignment="1"/>
    <xf numFmtId="164" fontId="24" fillId="2" borderId="0" xfId="2" applyNumberFormat="1" applyFont="1" applyFill="1" applyBorder="1" applyAlignment="1"/>
    <xf numFmtId="3" fontId="26" fillId="0" borderId="0" xfId="6" applyNumberFormat="1" applyFont="1" applyBorder="1" applyAlignment="1">
      <alignment vertical="top"/>
    </xf>
    <xf numFmtId="168" fontId="2" fillId="0" borderId="0" xfId="2" applyNumberFormat="1" applyFont="1" applyFill="1" applyBorder="1" applyAlignment="1">
      <alignment vertical="top"/>
    </xf>
    <xf numFmtId="3" fontId="3" fillId="0" borderId="0" xfId="6" applyNumberFormat="1" applyFont="1" applyFill="1" applyBorder="1" applyAlignment="1">
      <alignment vertical="top"/>
    </xf>
    <xf numFmtId="3" fontId="3" fillId="0" borderId="0" xfId="6" applyNumberFormat="1" applyFont="1" applyBorder="1" applyAlignment="1">
      <alignment vertical="top"/>
    </xf>
    <xf numFmtId="168" fontId="3" fillId="0" borderId="0" xfId="2" applyNumberFormat="1" applyFont="1" applyFill="1" applyBorder="1" applyAlignment="1">
      <alignment vertical="top"/>
    </xf>
    <xf numFmtId="168" fontId="3" fillId="3" borderId="0" xfId="2" applyNumberFormat="1" applyFont="1" applyFill="1" applyBorder="1" applyAlignment="1">
      <alignment vertical="top"/>
    </xf>
    <xf numFmtId="3" fontId="3" fillId="0" borderId="2" xfId="6" applyNumberFormat="1" applyFont="1" applyBorder="1" applyAlignment="1">
      <alignment vertical="top"/>
    </xf>
    <xf numFmtId="168" fontId="3" fillId="0" borderId="2" xfId="2" applyNumberFormat="1" applyFont="1" applyFill="1" applyBorder="1" applyAlignment="1">
      <alignment vertical="top"/>
    </xf>
    <xf numFmtId="0" fontId="36" fillId="0" borderId="0" xfId="0" applyFont="1" applyFill="1" applyBorder="1"/>
    <xf numFmtId="0" fontId="37" fillId="0" borderId="0" xfId="0" applyFont="1"/>
    <xf numFmtId="173" fontId="37" fillId="0" borderId="0" xfId="0" applyNumberFormat="1" applyFont="1"/>
    <xf numFmtId="0" fontId="36" fillId="2" borderId="0" xfId="0" applyFont="1" applyFill="1" applyBorder="1"/>
    <xf numFmtId="0" fontId="36" fillId="2" borderId="0" xfId="0" applyFont="1" applyFill="1" applyBorder="1" applyAlignment="1">
      <alignment horizontal="centerContinuous"/>
    </xf>
    <xf numFmtId="3" fontId="43" fillId="0" borderId="0" xfId="0" applyNumberFormat="1" applyFont="1" applyFill="1" applyAlignment="1">
      <alignment horizontal="center" vertical="center"/>
    </xf>
    <xf numFmtId="0" fontId="43" fillId="0" borderId="0" xfId="0" applyFont="1" applyFill="1" applyAlignment="1">
      <alignment horizontal="center" vertical="center"/>
    </xf>
    <xf numFmtId="173" fontId="43" fillId="0" borderId="0" xfId="0" applyNumberFormat="1" applyFont="1" applyFill="1" applyAlignment="1">
      <alignment horizontal="center" vertical="center"/>
    </xf>
    <xf numFmtId="0" fontId="44" fillId="0" borderId="0" xfId="0" applyFont="1" applyFill="1" applyAlignment="1">
      <alignment horizontal="center" vertical="center"/>
    </xf>
    <xf numFmtId="173" fontId="37" fillId="0" borderId="0" xfId="2" applyNumberFormat="1" applyFont="1"/>
    <xf numFmtId="0" fontId="30" fillId="0" borderId="0" xfId="0" applyFont="1" applyFill="1"/>
    <xf numFmtId="0" fontId="36" fillId="0" borderId="0" xfId="0" applyFont="1" applyFill="1"/>
    <xf numFmtId="0" fontId="30" fillId="0" borderId="0" xfId="0" applyFont="1" applyFill="1" applyBorder="1"/>
    <xf numFmtId="0" fontId="37" fillId="0" borderId="0" xfId="0" applyFont="1" applyFill="1" applyBorder="1"/>
    <xf numFmtId="173" fontId="37" fillId="0" borderId="0" xfId="0" applyNumberFormat="1" applyFont="1" applyFill="1" applyBorder="1"/>
    <xf numFmtId="0" fontId="36" fillId="0" borderId="0" xfId="0" applyFont="1" applyFill="1" applyBorder="1" applyAlignment="1">
      <alignment horizontal="centerContinuous"/>
    </xf>
    <xf numFmtId="0" fontId="37" fillId="0" borderId="0" xfId="0" applyFont="1" applyFill="1"/>
    <xf numFmtId="173" fontId="37" fillId="0" borderId="0" xfId="0" applyNumberFormat="1" applyFont="1" applyFill="1"/>
    <xf numFmtId="0" fontId="11" fillId="0" borderId="0" xfId="0" applyFont="1" applyFill="1" applyAlignment="1">
      <alignment horizontal="left"/>
    </xf>
    <xf numFmtId="3" fontId="36" fillId="0" borderId="0" xfId="0" applyNumberFormat="1" applyFont="1" applyFill="1"/>
    <xf numFmtId="0" fontId="11" fillId="0" borderId="0" xfId="0" applyFont="1" applyAlignment="1">
      <alignment horizontal="left"/>
    </xf>
    <xf numFmtId="3" fontId="36" fillId="0" borderId="0" xfId="0" applyNumberFormat="1" applyFont="1"/>
    <xf numFmtId="0" fontId="17" fillId="2" borderId="0" xfId="0" applyFont="1" applyFill="1" applyBorder="1" applyAlignment="1">
      <alignment horizontal="left"/>
    </xf>
    <xf numFmtId="0" fontId="41" fillId="2" borderId="0" xfId="0" applyFont="1" applyFill="1" applyBorder="1"/>
    <xf numFmtId="0" fontId="37" fillId="0" borderId="0" xfId="0" applyFont="1" applyBorder="1"/>
    <xf numFmtId="173" fontId="37" fillId="0" borderId="0" xfId="0" applyNumberFormat="1" applyFont="1" applyBorder="1"/>
    <xf numFmtId="0" fontId="36" fillId="0" borderId="0" xfId="0" applyFont="1" applyBorder="1"/>
    <xf numFmtId="0" fontId="41" fillId="2" borderId="0" xfId="0" applyFont="1" applyFill="1" applyBorder="1" applyAlignment="1">
      <alignment horizontal="centerContinuous"/>
    </xf>
    <xf numFmtId="0" fontId="24" fillId="2" borderId="0" xfId="0" applyFont="1" applyFill="1" applyBorder="1" applyAlignment="1">
      <alignment horizontal="centerContinuous"/>
    </xf>
    <xf numFmtId="3" fontId="24" fillId="2" borderId="0" xfId="0" applyNumberFormat="1" applyFont="1" applyFill="1" applyBorder="1" applyAlignment="1">
      <alignment horizontal="centerContinuous"/>
    </xf>
    <xf numFmtId="0" fontId="45" fillId="0" borderId="0" xfId="14" applyFont="1" applyFill="1" applyBorder="1" applyAlignment="1">
      <alignment vertical="top" wrapText="1"/>
    </xf>
    <xf numFmtId="168" fontId="2" fillId="0" borderId="0" xfId="0" applyNumberFormat="1" applyFont="1" applyFill="1" applyBorder="1" applyAlignment="1">
      <alignment horizontal="right" vertical="top"/>
    </xf>
    <xf numFmtId="0" fontId="2" fillId="0" borderId="0" xfId="14" applyFont="1" applyFill="1" applyBorder="1" applyAlignment="1">
      <alignment vertical="top" wrapText="1"/>
    </xf>
    <xf numFmtId="0" fontId="27" fillId="0" borderId="0" xfId="14" applyFont="1" applyFill="1" applyBorder="1" applyAlignment="1">
      <alignment horizontal="left" vertical="top"/>
    </xf>
    <xf numFmtId="3" fontId="3" fillId="0" borderId="0" xfId="2" applyNumberFormat="1" applyFont="1" applyFill="1" applyBorder="1" applyAlignment="1">
      <alignment vertical="top"/>
    </xf>
    <xf numFmtId="168" fontId="3" fillId="0" borderId="0" xfId="0" applyNumberFormat="1" applyFont="1" applyFill="1" applyBorder="1" applyAlignment="1">
      <alignment horizontal="right" vertical="top"/>
    </xf>
    <xf numFmtId="0" fontId="28" fillId="0" borderId="0" xfId="14" applyFont="1" applyFill="1" applyBorder="1" applyAlignment="1">
      <alignment horizontal="left" vertical="top"/>
    </xf>
    <xf numFmtId="3" fontId="2" fillId="0" borderId="0" xfId="2" applyNumberFormat="1" applyFont="1" applyFill="1" applyBorder="1" applyAlignment="1">
      <alignment vertical="top"/>
    </xf>
    <xf numFmtId="0" fontId="27" fillId="0" borderId="2" xfId="14" applyFont="1" applyFill="1" applyBorder="1" applyAlignment="1">
      <alignment horizontal="left" vertical="top"/>
    </xf>
    <xf numFmtId="168" fontId="3" fillId="0" borderId="2" xfId="0" applyNumberFormat="1" applyFont="1" applyFill="1" applyBorder="1" applyAlignment="1">
      <alignment horizontal="right" vertical="top"/>
    </xf>
    <xf numFmtId="0" fontId="13" fillId="0" borderId="2" xfId="0" applyFont="1" applyFill="1" applyBorder="1" applyAlignment="1">
      <alignment horizontal="centerContinuous"/>
    </xf>
    <xf numFmtId="0" fontId="13" fillId="0" borderId="0" xfId="0" applyFont="1" applyFill="1" applyBorder="1" applyAlignment="1">
      <alignment horizontal="centerContinuous"/>
    </xf>
    <xf numFmtId="0" fontId="13" fillId="0" borderId="2" xfId="0" applyFont="1" applyFill="1" applyBorder="1" applyAlignment="1">
      <alignment horizontal="center" vertical="center" wrapText="1"/>
    </xf>
    <xf numFmtId="3" fontId="2" fillId="0" borderId="0" xfId="0" applyNumberFormat="1" applyFont="1" applyFill="1" applyBorder="1" applyAlignment="1">
      <alignment horizontal="center" vertical="top"/>
    </xf>
    <xf numFmtId="3" fontId="3" fillId="0" borderId="0" xfId="0" applyNumberFormat="1" applyFont="1" applyFill="1" applyBorder="1" applyAlignment="1">
      <alignment horizontal="center" vertical="top"/>
    </xf>
    <xf numFmtId="3" fontId="3" fillId="0" borderId="2" xfId="0" applyNumberFormat="1" applyFont="1" applyFill="1" applyBorder="1" applyAlignment="1">
      <alignment horizontal="center" vertical="top"/>
    </xf>
    <xf numFmtId="0" fontId="36" fillId="3" borderId="0" xfId="0" applyFont="1" applyFill="1" applyAlignment="1">
      <alignment vertical="center" wrapText="1"/>
    </xf>
    <xf numFmtId="43" fontId="36" fillId="0" borderId="0" xfId="2" applyFont="1" applyAlignment="1">
      <alignment vertical="center"/>
    </xf>
    <xf numFmtId="43" fontId="36" fillId="3" borderId="0" xfId="2" applyFont="1" applyFill="1" applyAlignment="1">
      <alignment vertical="center" wrapText="1"/>
    </xf>
    <xf numFmtId="3" fontId="36" fillId="0" borderId="0" xfId="0" applyNumberFormat="1" applyFont="1" applyAlignment="1">
      <alignment vertical="center" wrapText="1"/>
    </xf>
    <xf numFmtId="175" fontId="36" fillId="0" borderId="0" xfId="0" applyNumberFormat="1" applyFont="1" applyAlignment="1">
      <alignment vertical="center" wrapText="1"/>
    </xf>
    <xf numFmtId="0" fontId="36" fillId="0" borderId="0" xfId="0" applyFont="1" applyBorder="1" applyAlignment="1">
      <alignment horizontal="justify" vertical="center" wrapText="1"/>
    </xf>
    <xf numFmtId="0" fontId="36" fillId="0" borderId="0" xfId="0" applyFont="1" applyAlignment="1">
      <alignment horizontal="left" indent="1"/>
    </xf>
    <xf numFmtId="0" fontId="24" fillId="2" borderId="0" xfId="0" applyFont="1" applyFill="1" applyAlignment="1">
      <alignment vertical="center"/>
    </xf>
    <xf numFmtId="164" fontId="24" fillId="2" borderId="0" xfId="0" applyNumberFormat="1" applyFont="1" applyFill="1" applyAlignment="1">
      <alignment vertical="center"/>
    </xf>
    <xf numFmtId="0" fontId="24" fillId="2" borderId="0" xfId="0" applyFont="1" applyFill="1" applyAlignment="1">
      <alignment horizontal="centerContinuous" vertical="center"/>
    </xf>
    <xf numFmtId="164" fontId="24" fillId="2" borderId="0" xfId="0" applyNumberFormat="1" applyFont="1" applyFill="1" applyAlignment="1">
      <alignment horizontal="left" vertical="center"/>
    </xf>
    <xf numFmtId="164" fontId="26" fillId="0" borderId="0" xfId="2" applyNumberFormat="1" applyFont="1" applyBorder="1" applyAlignment="1">
      <alignment vertical="center"/>
    </xf>
    <xf numFmtId="164" fontId="25" fillId="0" borderId="0" xfId="2" applyNumberFormat="1" applyFont="1" applyBorder="1" applyAlignment="1">
      <alignment vertical="center"/>
    </xf>
    <xf numFmtId="164" fontId="25" fillId="0" borderId="0" xfId="2" applyNumberFormat="1" applyFont="1" applyFill="1" applyBorder="1" applyAlignment="1">
      <alignment vertical="center"/>
    </xf>
    <xf numFmtId="164" fontId="25" fillId="3" borderId="0" xfId="2" applyNumberFormat="1" applyFont="1" applyFill="1" applyBorder="1" applyAlignment="1">
      <alignment vertical="center"/>
    </xf>
    <xf numFmtId="164" fontId="26" fillId="0" borderId="0" xfId="2" applyNumberFormat="1" applyFont="1" applyFill="1" applyBorder="1" applyAlignment="1">
      <alignment vertical="center"/>
    </xf>
    <xf numFmtId="167" fontId="26" fillId="0" borderId="0" xfId="2" applyNumberFormat="1" applyFont="1" applyFill="1" applyBorder="1" applyAlignment="1">
      <alignment horizontal="right" vertical="center"/>
    </xf>
    <xf numFmtId="167" fontId="25" fillId="0" borderId="0" xfId="2" applyNumberFormat="1" applyFont="1" applyFill="1" applyBorder="1" applyAlignment="1">
      <alignment horizontal="right" vertical="center"/>
    </xf>
    <xf numFmtId="164" fontId="25" fillId="0" borderId="2" xfId="2" applyNumberFormat="1" applyFont="1" applyFill="1" applyBorder="1" applyAlignment="1">
      <alignment vertical="center"/>
    </xf>
    <xf numFmtId="167" fontId="25" fillId="0" borderId="2" xfId="2" applyNumberFormat="1" applyFont="1" applyFill="1" applyBorder="1" applyAlignment="1">
      <alignment horizontal="right" vertical="center"/>
    </xf>
    <xf numFmtId="0" fontId="13" fillId="0" borderId="0" xfId="0" applyFont="1" applyFill="1" applyBorder="1" applyAlignment="1">
      <alignment horizontal="centerContinuous" vertical="center"/>
    </xf>
    <xf numFmtId="0" fontId="25" fillId="0" borderId="0" xfId="0" applyFont="1" applyAlignment="1">
      <alignment vertical="center" wrapText="1"/>
    </xf>
    <xf numFmtId="0" fontId="13" fillId="0" borderId="2" xfId="0" applyFont="1" applyFill="1" applyBorder="1" applyAlignment="1">
      <alignment horizontal="center" vertical="center"/>
    </xf>
    <xf numFmtId="0" fontId="9" fillId="0" borderId="0" xfId="6" applyFont="1" applyBorder="1" applyAlignment="1">
      <alignment vertical="center"/>
    </xf>
    <xf numFmtId="0" fontId="9" fillId="0" borderId="0" xfId="6" applyFont="1" applyFill="1" applyBorder="1" applyAlignment="1">
      <alignment vertical="center"/>
    </xf>
    <xf numFmtId="0" fontId="9" fillId="0" borderId="0" xfId="6" applyFont="1" applyFill="1" applyBorder="1" applyAlignment="1">
      <alignment horizontal="center" vertical="center"/>
    </xf>
    <xf numFmtId="0" fontId="8" fillId="0" borderId="0" xfId="6" applyFont="1" applyFill="1" applyBorder="1" applyAlignment="1">
      <alignment vertical="center"/>
    </xf>
    <xf numFmtId="0" fontId="9" fillId="2" borderId="0" xfId="6" applyFont="1" applyFill="1" applyBorder="1" applyAlignment="1">
      <alignment vertical="center"/>
    </xf>
    <xf numFmtId="0" fontId="11" fillId="2" borderId="0" xfId="6" applyFont="1" applyFill="1" applyBorder="1" applyAlignment="1">
      <alignment vertical="center"/>
    </xf>
    <xf numFmtId="0" fontId="32" fillId="0" borderId="0" xfId="6" applyFont="1" applyFill="1" applyBorder="1" applyAlignment="1">
      <alignment horizontal="center"/>
    </xf>
    <xf numFmtId="0" fontId="32" fillId="0" borderId="0" xfId="6" applyFont="1" applyFill="1" applyBorder="1" applyAlignment="1">
      <alignment horizontal="center" vertical="center"/>
    </xf>
    <xf numFmtId="0" fontId="32" fillId="0" borderId="0" xfId="6" applyFont="1" applyFill="1" applyBorder="1" applyAlignment="1">
      <alignment horizontal="center" vertical="center" wrapText="1"/>
    </xf>
    <xf numFmtId="0" fontId="32" fillId="0" borderId="2" xfId="6" applyFont="1" applyFill="1" applyBorder="1" applyAlignment="1">
      <alignment horizontal="center" vertical="center" wrapText="1"/>
    </xf>
    <xf numFmtId="0" fontId="32" fillId="0" borderId="2" xfId="6" applyFont="1" applyFill="1" applyBorder="1" applyAlignment="1">
      <alignment horizontal="center"/>
    </xf>
    <xf numFmtId="0" fontId="2" fillId="0" borderId="0" xfId="6" applyFont="1" applyFill="1" applyBorder="1" applyAlignment="1">
      <alignment vertical="top"/>
    </xf>
    <xf numFmtId="3" fontId="2" fillId="0" borderId="0" xfId="6" applyNumberFormat="1" applyFont="1" applyFill="1" applyBorder="1" applyAlignment="1">
      <alignment vertical="top"/>
    </xf>
    <xf numFmtId="168" fontId="2" fillId="0" borderId="0" xfId="6" applyNumberFormat="1" applyFont="1" applyFill="1" applyBorder="1" applyAlignment="1">
      <alignment horizontal="center" vertical="top"/>
    </xf>
    <xf numFmtId="0" fontId="3" fillId="0" borderId="0" xfId="6" applyFont="1" applyFill="1" applyBorder="1" applyAlignment="1">
      <alignment vertical="top"/>
    </xf>
    <xf numFmtId="0" fontId="3" fillId="0" borderId="0" xfId="6" applyFont="1" applyFill="1" applyBorder="1" applyAlignment="1">
      <alignment vertical="top" wrapText="1"/>
    </xf>
    <xf numFmtId="168" fontId="3" fillId="0" borderId="0" xfId="6" applyNumberFormat="1" applyFont="1" applyFill="1" applyBorder="1" applyAlignment="1">
      <alignment horizontal="center" vertical="top"/>
    </xf>
    <xf numFmtId="0" fontId="3" fillId="0" borderId="0" xfId="6" applyFont="1" applyFill="1" applyBorder="1" applyAlignment="1">
      <alignment horizontal="right" vertical="top"/>
    </xf>
    <xf numFmtId="0" fontId="27" fillId="0" borderId="0" xfId="6" applyFont="1" applyFill="1" applyBorder="1" applyAlignment="1">
      <alignment vertical="top"/>
    </xf>
    <xf numFmtId="0" fontId="46" fillId="0" borderId="0" xfId="6" applyFont="1" applyFill="1" applyBorder="1" applyAlignment="1">
      <alignment vertical="top"/>
    </xf>
    <xf numFmtId="0" fontId="3" fillId="0" borderId="0" xfId="6" applyFont="1" applyBorder="1" applyAlignment="1">
      <alignment vertical="top"/>
    </xf>
    <xf numFmtId="176" fontId="2" fillId="0" borderId="0" xfId="2" applyNumberFormat="1" applyFont="1" applyFill="1" applyBorder="1" applyAlignment="1">
      <alignment vertical="top"/>
    </xf>
    <xf numFmtId="176" fontId="3" fillId="0" borderId="0" xfId="2" applyNumberFormat="1" applyFont="1" applyFill="1" applyBorder="1" applyAlignment="1">
      <alignment vertical="top"/>
    </xf>
    <xf numFmtId="0" fontId="3" fillId="0" borderId="2" xfId="6" applyFont="1" applyBorder="1" applyAlignment="1">
      <alignment vertical="top"/>
    </xf>
    <xf numFmtId="0" fontId="3" fillId="0" borderId="2" xfId="6" applyFont="1" applyFill="1" applyBorder="1" applyAlignment="1">
      <alignment vertical="top" wrapText="1"/>
    </xf>
    <xf numFmtId="176" fontId="3" fillId="0" borderId="2" xfId="2" applyNumberFormat="1" applyFont="1" applyFill="1" applyBorder="1" applyAlignment="1">
      <alignment vertical="top"/>
    </xf>
    <xf numFmtId="168" fontId="3" fillId="0" borderId="2" xfId="6" applyNumberFormat="1" applyFont="1" applyFill="1" applyBorder="1" applyAlignment="1">
      <alignment horizontal="center" vertical="top"/>
    </xf>
    <xf numFmtId="3" fontId="26" fillId="0" borderId="0" xfId="0" applyNumberFormat="1" applyFont="1" applyFill="1" applyBorder="1"/>
    <xf numFmtId="3" fontId="26" fillId="0" borderId="0" xfId="0" applyNumberFormat="1" applyFont="1" applyBorder="1"/>
    <xf numFmtId="1" fontId="26" fillId="0" borderId="0" xfId="0" applyNumberFormat="1" applyFont="1" applyFill="1" applyBorder="1" applyAlignment="1">
      <alignment horizontal="right" vertical="center"/>
    </xf>
    <xf numFmtId="0" fontId="26" fillId="0" borderId="0" xfId="0" applyFont="1" applyFill="1" applyBorder="1" applyAlignment="1">
      <alignment horizontal="left" vertical="center" wrapText="1"/>
    </xf>
    <xf numFmtId="0" fontId="25" fillId="0" borderId="0" xfId="0" applyFont="1" applyFill="1" applyBorder="1" applyAlignment="1">
      <alignment horizontal="right" vertical="center"/>
    </xf>
    <xf numFmtId="0" fontId="25" fillId="0" borderId="0" xfId="0" applyFont="1" applyFill="1" applyBorder="1" applyAlignment="1">
      <alignment horizontal="left" vertical="center" wrapText="1"/>
    </xf>
    <xf numFmtId="3" fontId="3" fillId="0" borderId="0" xfId="0" applyNumberFormat="1" applyFont="1" applyFill="1" applyBorder="1"/>
    <xf numFmtId="3" fontId="3" fillId="0" borderId="0" xfId="0" applyNumberFormat="1" applyFont="1" applyBorder="1"/>
    <xf numFmtId="0" fontId="26" fillId="0" borderId="0" xfId="0" applyFont="1" applyFill="1" applyBorder="1" applyAlignment="1">
      <alignment horizontal="right" vertical="center"/>
    </xf>
    <xf numFmtId="0" fontId="25" fillId="3" borderId="0" xfId="0" applyFont="1" applyFill="1" applyBorder="1" applyAlignment="1">
      <alignment horizontal="left" vertical="center" wrapText="1"/>
    </xf>
    <xf numFmtId="0" fontId="25" fillId="3" borderId="0" xfId="0" applyFont="1" applyFill="1" applyBorder="1" applyAlignment="1">
      <alignment horizontal="right" vertical="center"/>
    </xf>
    <xf numFmtId="3" fontId="3" fillId="0" borderId="2" xfId="0" applyNumberFormat="1" applyFont="1" applyFill="1" applyBorder="1"/>
    <xf numFmtId="3" fontId="3" fillId="0" borderId="2" xfId="0" applyNumberFormat="1" applyFont="1" applyBorder="1"/>
    <xf numFmtId="0" fontId="25" fillId="3" borderId="2" xfId="0" applyFont="1" applyFill="1" applyBorder="1" applyAlignment="1">
      <alignment horizontal="left" vertical="center" wrapText="1"/>
    </xf>
    <xf numFmtId="168" fontId="2" fillId="0" borderId="0" xfId="2" applyNumberFormat="1" applyFont="1" applyFill="1" applyBorder="1" applyAlignment="1">
      <alignment horizontal="right" vertical="top"/>
    </xf>
    <xf numFmtId="168" fontId="3" fillId="0" borderId="0" xfId="2" applyNumberFormat="1" applyFont="1" applyFill="1" applyBorder="1" applyAlignment="1">
      <alignment horizontal="right" vertical="top"/>
    </xf>
    <xf numFmtId="0" fontId="25" fillId="0" borderId="2" xfId="0" applyFont="1" applyFill="1" applyBorder="1" applyAlignment="1">
      <alignment horizontal="center" vertical="center"/>
    </xf>
    <xf numFmtId="0" fontId="32" fillId="3" borderId="0" xfId="0" applyFont="1" applyFill="1" applyBorder="1" applyAlignment="1">
      <alignment horizontal="center" vertical="top"/>
    </xf>
    <xf numFmtId="0" fontId="32" fillId="3" borderId="0" xfId="0" applyFont="1" applyFill="1" applyBorder="1" applyAlignment="1">
      <alignment horizontal="centerContinuous" vertical="top"/>
    </xf>
    <xf numFmtId="0" fontId="32" fillId="3" borderId="0" xfId="0" applyFont="1" applyFill="1" applyBorder="1" applyAlignment="1">
      <alignment horizontal="center" vertical="center" wrapText="1"/>
    </xf>
    <xf numFmtId="0" fontId="32" fillId="3" borderId="0" xfId="0" applyFont="1" applyFill="1" applyBorder="1" applyAlignment="1">
      <alignment horizontal="center" vertical="center"/>
    </xf>
    <xf numFmtId="0" fontId="32" fillId="3" borderId="1" xfId="0" applyFont="1" applyFill="1" applyBorder="1" applyAlignment="1">
      <alignment horizontal="center" vertical="top" wrapText="1"/>
    </xf>
    <xf numFmtId="0" fontId="32" fillId="3" borderId="1" xfId="0" applyFont="1" applyFill="1" applyBorder="1" applyAlignment="1">
      <alignment horizontal="center" vertical="top"/>
    </xf>
    <xf numFmtId="0" fontId="8" fillId="2" borderId="0" xfId="0" applyFont="1" applyFill="1" applyAlignment="1">
      <alignment horizontal="center" vertical="top" wrapText="1"/>
    </xf>
    <xf numFmtId="0" fontId="32" fillId="3" borderId="0"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25" fillId="0" borderId="0" xfId="0" applyFont="1" applyFill="1" applyBorder="1" applyAlignment="1">
      <alignment horizontal="left" vertical="top" wrapText="1"/>
    </xf>
    <xf numFmtId="0" fontId="32" fillId="3" borderId="0" xfId="0" applyFont="1" applyFill="1" applyBorder="1" applyAlignment="1">
      <alignment horizontal="center" vertical="center"/>
    </xf>
    <xf numFmtId="0" fontId="32" fillId="3" borderId="1" xfId="0" applyFont="1" applyFill="1" applyBorder="1" applyAlignment="1">
      <alignment horizontal="center" vertical="center"/>
    </xf>
    <xf numFmtId="0" fontId="32" fillId="3" borderId="2" xfId="0" applyFont="1" applyFill="1" applyBorder="1" applyAlignment="1">
      <alignment horizontal="center" vertical="top"/>
    </xf>
    <xf numFmtId="0" fontId="32" fillId="3" borderId="2" xfId="0" applyFont="1" applyFill="1" applyBorder="1" applyAlignment="1">
      <alignment horizontal="center" vertical="center"/>
    </xf>
    <xf numFmtId="0" fontId="8" fillId="2" borderId="0" xfId="0" applyFont="1" applyFill="1" applyAlignment="1">
      <alignment horizontal="left" vertical="center" wrapText="1"/>
    </xf>
    <xf numFmtId="0" fontId="13" fillId="0" borderId="0" xfId="6" applyFont="1" applyFill="1" applyBorder="1" applyAlignment="1">
      <alignment horizontal="center" vertical="center"/>
    </xf>
    <xf numFmtId="0" fontId="13" fillId="0" borderId="0" xfId="1" applyFont="1" applyFill="1" applyBorder="1" applyAlignment="1" applyProtection="1">
      <alignment horizontal="center" vertical="center"/>
    </xf>
    <xf numFmtId="0" fontId="13" fillId="0" borderId="1" xfId="1" applyFont="1" applyFill="1" applyBorder="1" applyAlignment="1" applyProtection="1">
      <alignment horizontal="center" vertical="center"/>
    </xf>
    <xf numFmtId="0" fontId="32" fillId="0" borderId="0" xfId="0" applyFont="1" applyAlignment="1">
      <alignment horizontal="center" vertical="center"/>
    </xf>
    <xf numFmtId="0" fontId="32" fillId="0" borderId="1" xfId="0" applyFont="1" applyBorder="1" applyAlignment="1">
      <alignment horizontal="center" vertical="center"/>
    </xf>
    <xf numFmtId="0" fontId="25" fillId="0" borderId="0" xfId="0" applyFont="1" applyBorder="1" applyAlignment="1">
      <alignment horizontal="left" vertical="center" wrapText="1"/>
    </xf>
    <xf numFmtId="0" fontId="13" fillId="0" borderId="2" xfId="0" applyFont="1" applyFill="1" applyBorder="1" applyAlignment="1">
      <alignment horizontal="center"/>
    </xf>
    <xf numFmtId="0" fontId="34" fillId="2" borderId="0" xfId="0" applyFont="1" applyFill="1" applyAlignment="1">
      <alignment horizontal="left" wrapTex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1"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1" xfId="0" applyFont="1" applyFill="1" applyBorder="1" applyAlignment="1">
      <alignment horizontal="center" vertical="center"/>
    </xf>
    <xf numFmtId="0" fontId="12" fillId="2" borderId="0" xfId="0" applyFont="1" applyFill="1" applyAlignment="1">
      <alignment horizontal="left" vertical="top" wrapText="1"/>
    </xf>
    <xf numFmtId="0" fontId="32" fillId="0" borderId="2" xfId="0" applyFont="1" applyFill="1" applyBorder="1" applyAlignment="1">
      <alignment horizontal="center" vertical="top"/>
    </xf>
    <xf numFmtId="0" fontId="32" fillId="0" borderId="0" xfId="0" applyFont="1" applyFill="1" applyBorder="1" applyAlignment="1">
      <alignment horizontal="center" vertical="top" wrapText="1"/>
    </xf>
    <xf numFmtId="0" fontId="32" fillId="0" borderId="2" xfId="0" applyFont="1" applyFill="1" applyBorder="1" applyAlignment="1">
      <alignment horizontal="center" vertical="top" wrapText="1"/>
    </xf>
    <xf numFmtId="0" fontId="25" fillId="0" borderId="4" xfId="0" applyFont="1" applyBorder="1" applyAlignment="1">
      <alignment horizontal="left" vertical="top" wrapText="1"/>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26" fillId="0" borderId="0" xfId="0" applyFont="1" applyBorder="1" applyAlignment="1">
      <alignment horizontal="justify" vertical="center" wrapText="1"/>
    </xf>
    <xf numFmtId="0" fontId="14" fillId="0" borderId="0" xfId="0" applyFont="1" applyFill="1" applyBorder="1" applyAlignment="1">
      <alignment horizontal="center" vertical="center" wrapText="1"/>
    </xf>
    <xf numFmtId="0" fontId="3" fillId="0" borderId="0" xfId="0" applyFont="1" applyBorder="1" applyAlignment="1">
      <alignment horizontal="justify" vertical="center" wrapText="1"/>
    </xf>
    <xf numFmtId="0" fontId="3" fillId="0" borderId="0" xfId="7" applyFont="1" applyFill="1" applyBorder="1" applyAlignment="1">
      <alignment horizontal="center" vertical="center" wrapText="1"/>
    </xf>
    <xf numFmtId="0" fontId="3" fillId="0" borderId="0" xfId="7" applyFont="1" applyFill="1" applyBorder="1" applyAlignment="1">
      <alignment horizontal="center" vertical="center"/>
    </xf>
    <xf numFmtId="0" fontId="3" fillId="0" borderId="2" xfId="7" applyFont="1" applyFill="1" applyBorder="1" applyAlignment="1">
      <alignment horizontal="center" vertical="center"/>
    </xf>
    <xf numFmtId="0" fontId="3" fillId="0" borderId="2" xfId="7" applyFont="1" applyFill="1" applyBorder="1" applyAlignment="1">
      <alignment horizontal="center"/>
    </xf>
    <xf numFmtId="0" fontId="3" fillId="0" borderId="3" xfId="7" applyFont="1" applyFill="1" applyBorder="1" applyAlignment="1">
      <alignment horizontal="center"/>
    </xf>
    <xf numFmtId="43" fontId="13" fillId="0" borderId="0" xfId="2" applyFont="1" applyFill="1" applyBorder="1" applyAlignment="1">
      <alignment horizontal="center" vertical="center"/>
    </xf>
    <xf numFmtId="43" fontId="13" fillId="0" borderId="2" xfId="2" applyFont="1" applyFill="1" applyBorder="1" applyAlignment="1">
      <alignment horizontal="center" vertical="center"/>
    </xf>
    <xf numFmtId="0" fontId="13" fillId="0" borderId="2" xfId="1" applyFont="1" applyFill="1" applyBorder="1" applyAlignment="1" applyProtection="1">
      <alignment horizontal="center" vertical="center"/>
    </xf>
    <xf numFmtId="0" fontId="13" fillId="0" borderId="0" xfId="1" applyFont="1" applyFill="1" applyBorder="1" applyAlignment="1" applyProtection="1">
      <alignment horizontal="center" vertical="center" wrapText="1"/>
    </xf>
    <xf numFmtId="0" fontId="13" fillId="0" borderId="2" xfId="1" applyFont="1" applyFill="1" applyBorder="1" applyAlignment="1" applyProtection="1">
      <alignment horizontal="center" vertical="center" wrapText="1"/>
    </xf>
    <xf numFmtId="0" fontId="13" fillId="0" borderId="2" xfId="6" applyFont="1" applyFill="1" applyBorder="1" applyAlignment="1">
      <alignment horizontal="center"/>
    </xf>
    <xf numFmtId="0" fontId="13" fillId="0" borderId="4" xfId="6" applyFont="1" applyFill="1" applyBorder="1" applyAlignment="1">
      <alignment horizontal="center" vertical="center" wrapText="1"/>
    </xf>
    <xf numFmtId="0" fontId="13" fillId="0" borderId="0" xfId="6" applyFont="1" applyFill="1" applyBorder="1" applyAlignment="1">
      <alignment horizontal="center" vertical="center" wrapText="1"/>
    </xf>
    <xf numFmtId="0" fontId="32" fillId="0" borderId="3" xfId="0" applyFont="1" applyBorder="1" applyAlignment="1">
      <alignment horizontal="center"/>
    </xf>
    <xf numFmtId="0" fontId="13" fillId="0" borderId="3" xfId="0" applyFont="1" applyFill="1" applyBorder="1" applyAlignment="1">
      <alignment horizontal="center"/>
    </xf>
    <xf numFmtId="0" fontId="13" fillId="0" borderId="2"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2" xfId="0" applyFont="1" applyFill="1" applyBorder="1" applyAlignment="1">
      <alignment horizontal="left" vertical="center"/>
    </xf>
    <xf numFmtId="0" fontId="13" fillId="0" borderId="3" xfId="0" applyFont="1" applyFill="1" applyBorder="1" applyAlignment="1">
      <alignment horizontal="center" vertical="center"/>
    </xf>
    <xf numFmtId="0" fontId="32" fillId="0" borderId="0" xfId="6" applyFont="1" applyFill="1" applyBorder="1" applyAlignment="1">
      <alignment horizontal="center" vertical="center"/>
    </xf>
    <xf numFmtId="0" fontId="32" fillId="0" borderId="2" xfId="6" applyFont="1" applyFill="1" applyBorder="1" applyAlignment="1">
      <alignment horizontal="center" vertical="center"/>
    </xf>
    <xf numFmtId="0" fontId="32" fillId="0" borderId="0" xfId="6" applyFont="1" applyFill="1" applyBorder="1" applyAlignment="1">
      <alignment vertical="center"/>
    </xf>
    <xf numFmtId="0" fontId="13" fillId="0" borderId="0" xfId="6" applyFont="1" applyFill="1" applyBorder="1" applyAlignment="1">
      <alignment vertical="center"/>
    </xf>
    <xf numFmtId="0" fontId="13" fillId="0" borderId="2" xfId="6" applyFont="1" applyFill="1" applyBorder="1" applyAlignment="1">
      <alignment vertical="center"/>
    </xf>
    <xf numFmtId="0" fontId="13" fillId="0" borderId="2" xfId="6" applyFont="1" applyFill="1" applyBorder="1" applyAlignment="1">
      <alignment horizontal="center" vertical="center"/>
    </xf>
    <xf numFmtId="0" fontId="32" fillId="0" borderId="2" xfId="6" applyFont="1" applyFill="1" applyBorder="1" applyAlignment="1">
      <alignment horizontal="center"/>
    </xf>
    <xf numFmtId="0" fontId="32" fillId="0" borderId="0" xfId="6" applyFont="1" applyFill="1" applyBorder="1" applyAlignment="1">
      <alignment horizontal="center" vertical="center" wrapText="1"/>
    </xf>
    <xf numFmtId="0" fontId="32" fillId="0" borderId="2" xfId="6" applyFont="1" applyFill="1" applyBorder="1" applyAlignment="1">
      <alignment horizontal="center" vertical="center" wrapText="1"/>
    </xf>
  </cellXfs>
  <cellStyles count="15">
    <cellStyle name="Hipervínculo 2" xfId="1"/>
    <cellStyle name="Millares" xfId="2" builtinId="3"/>
    <cellStyle name="Millares 2" xfId="3"/>
    <cellStyle name="Millares 2 2" xfId="4"/>
    <cellStyle name="Millares 2 3" xfId="5"/>
    <cellStyle name="Normal" xfId="0" builtinId="0"/>
    <cellStyle name="Normal 2" xfId="6"/>
    <cellStyle name="Normal 2 2" xfId="7"/>
    <cellStyle name="Normal 2 2 2" xfId="8"/>
    <cellStyle name="Normal 2 3" xfId="9"/>
    <cellStyle name="Normal 2 5" xfId="10"/>
    <cellStyle name="Normal 3" xfId="11"/>
    <cellStyle name="Normal 3 2" xfId="12"/>
    <cellStyle name="Normal 7 2" xfId="13"/>
    <cellStyle name="Normal_Hoja1" xfId="14"/>
  </cellStyles>
  <dxfs count="3">
    <dxf>
      <fill>
        <patternFill>
          <bgColor theme="6" tint="0.39994506668294322"/>
        </patternFill>
      </fill>
    </dxf>
    <dxf>
      <fill>
        <patternFill>
          <bgColor theme="6" tint="0.39994506668294322"/>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nsparenciapresupuestaria.gob.mx/Users/socorro_elizalde/Documents/drive%20D/UPCP-Informes%20Trimestrales/2012/Sagarpa-consulta-23%20abril%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transparenciapresupuestaria.gob.mx/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transparenciapresupuestaria.gob.mx/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transparenciapresupuestaria.gob.mx/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ansparenciapresupuestaria.gob.mx/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transparenciapresupuestaria.gob.mx/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transparenciapresupuestaria.gob.mx/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transparenciapresupuestaria.gob.mx/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transparenciapresupuestaria.gob.mx/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transparenciapresupuestaria.gob.mx/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transparenciapresupuestaria.gob.mx/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transparenciapresupuestaria.gob.mx/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transparenciapresupuestaria.gob.mx/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transparenciapresupuestaria.gob.mx/DGA_Educacion/CONACYT/Central/2014/Transversal/Seguimiento/I%20trimestre/base_1.xm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ransparenciapresupuestaria.gob.mx/Diyei/Presup/Pto97_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ransparenciapresupuestaria.gob.mx/WINDOWS/TEMP/Cfe%20Pidiregas%20Tomo%20IV%202001%20(1a.%20VER)%2001-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transparenciapresupuestaria.gob.mx/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ansparenciapresupuestaria.gob.mx/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7 y 10"/>
      <sheetName val="Sagarpa-consulta-23 abril 12"/>
    </sheetNames>
    <definedNames>
      <definedName name="_________AGO1" refersTo="#¡REF!"/>
      <definedName name="_________NOV1" refersTo="#¡REF!"/>
      <definedName name="_________OCT1" refersTo="#¡REF!"/>
      <definedName name="_____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 1"/>
      <sheetName val="Hoja3"/>
      <sheetName val="Hoja4"/>
    </sheetNames>
    <sheetDataSet>
      <sheetData sheetId="0" refreshError="1"/>
      <sheetData sheetId="1" refreshError="1"/>
      <sheetData sheetId="2" refreshError="1"/>
      <sheetData sheetId="3" refreshError="1">
        <row r="12">
          <cell r="B12" t="str">
            <v>Dirección General de Fibras Naturales y Biocombustibles</v>
          </cell>
        </row>
        <row r="13">
          <cell r="B13" t="str">
            <v>Dirección General de Productividad y Desarrollo Tecnológico</v>
          </cell>
        </row>
        <row r="22">
          <cell r="B22" t="str">
            <v>Dirección General de Industrias Ligeras</v>
          </cell>
        </row>
        <row r="23">
          <cell r="B23" t="str">
            <v>Dirección General de Innovación, Servicios y Comercio Interior</v>
          </cell>
        </row>
        <row r="26">
          <cell r="B26" t="str">
            <v>Procuraduría Federal del Consumidor</v>
          </cell>
        </row>
        <row r="54">
          <cell r="B54" t="str">
            <v>Hospital Regional de Alta Especialidad de Ixtapaluca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E4">
            <v>24.3</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2"/>
  <sheetViews>
    <sheetView showGridLines="0" zoomScale="130" zoomScaleNormal="130" workbookViewId="0">
      <selection activeCell="J1" sqref="J1:J65536"/>
    </sheetView>
  </sheetViews>
  <sheetFormatPr baseColWidth="10" defaultRowHeight="12"/>
  <cols>
    <col min="1" max="1" width="4.7109375" style="1" customWidth="1"/>
    <col min="2" max="2" width="47.28515625" style="1" customWidth="1"/>
    <col min="3" max="3" width="11.7109375" style="4" customWidth="1"/>
    <col min="4" max="8" width="11.7109375" style="1" customWidth="1"/>
    <col min="9" max="9" width="0.85546875" style="6" customWidth="1"/>
    <col min="10" max="11" width="11.7109375" style="1" customWidth="1"/>
    <col min="12" max="12" width="2.85546875" style="1" customWidth="1"/>
    <col min="13" max="16384" width="11.42578125" style="1"/>
  </cols>
  <sheetData>
    <row r="1" spans="1:11" ht="13.5" customHeight="1">
      <c r="A1" s="433" t="s">
        <v>0</v>
      </c>
      <c r="B1" s="433"/>
      <c r="C1" s="41" t="s">
        <v>287</v>
      </c>
      <c r="D1" s="41"/>
    </row>
    <row r="2" spans="1:11" ht="13.5" customHeight="1">
      <c r="A2" s="433"/>
      <c r="B2" s="433"/>
      <c r="C2" s="41"/>
      <c r="D2" s="41"/>
      <c r="H2" s="5"/>
      <c r="I2" s="31"/>
    </row>
    <row r="3" spans="1:11">
      <c r="C3" s="1"/>
    </row>
    <row r="4" spans="1:11">
      <c r="A4" s="8" t="s">
        <v>97</v>
      </c>
      <c r="B4" s="9"/>
      <c r="C4" s="9"/>
      <c r="D4" s="9"/>
      <c r="E4" s="10"/>
      <c r="F4" s="10"/>
      <c r="G4" s="10"/>
      <c r="H4" s="10"/>
      <c r="I4" s="32"/>
      <c r="J4" s="10"/>
      <c r="K4" s="10"/>
    </row>
    <row r="5" spans="1:11">
      <c r="A5" s="8" t="s">
        <v>1</v>
      </c>
      <c r="B5" s="9"/>
      <c r="C5" s="9"/>
      <c r="D5" s="9"/>
      <c r="E5" s="10"/>
      <c r="F5" s="10"/>
      <c r="G5" s="10"/>
      <c r="H5" s="10"/>
      <c r="I5" s="32"/>
      <c r="J5" s="10"/>
      <c r="K5" s="10"/>
    </row>
    <row r="6" spans="1:11">
      <c r="A6" s="8" t="s">
        <v>2</v>
      </c>
      <c r="B6" s="9"/>
      <c r="C6" s="11"/>
      <c r="D6" s="12"/>
      <c r="E6" s="12"/>
      <c r="F6" s="12"/>
      <c r="G6" s="12"/>
      <c r="H6" s="12"/>
      <c r="I6" s="33"/>
      <c r="J6" s="12"/>
      <c r="K6" s="12"/>
    </row>
    <row r="7" spans="1:11">
      <c r="A7" s="13"/>
      <c r="B7" s="13"/>
      <c r="C7" s="13"/>
      <c r="D7" s="13"/>
      <c r="E7" s="13"/>
      <c r="F7" s="13"/>
      <c r="G7" s="13"/>
      <c r="H7" s="13"/>
      <c r="I7" s="34"/>
      <c r="J7" s="13"/>
      <c r="K7" s="13"/>
    </row>
    <row r="8" spans="1:11">
      <c r="A8" s="437" t="s">
        <v>8</v>
      </c>
      <c r="B8" s="437" t="s">
        <v>96</v>
      </c>
      <c r="C8" s="439" t="s">
        <v>3</v>
      </c>
      <c r="D8" s="439"/>
      <c r="E8" s="439"/>
      <c r="F8" s="439"/>
      <c r="G8" s="439"/>
      <c r="H8" s="439"/>
      <c r="I8" s="427"/>
      <c r="J8" s="428"/>
      <c r="K8" s="428"/>
    </row>
    <row r="9" spans="1:11">
      <c r="A9" s="437"/>
      <c r="B9" s="437"/>
      <c r="C9" s="434" t="s">
        <v>4</v>
      </c>
      <c r="D9" s="434" t="s">
        <v>5</v>
      </c>
      <c r="E9" s="434" t="s">
        <v>6</v>
      </c>
      <c r="F9" s="435" t="s">
        <v>98</v>
      </c>
      <c r="G9" s="435"/>
      <c r="H9" s="435"/>
      <c r="I9" s="429"/>
      <c r="J9" s="440" t="s">
        <v>7</v>
      </c>
      <c r="K9" s="440"/>
    </row>
    <row r="10" spans="1:11" ht="18">
      <c r="A10" s="437"/>
      <c r="B10" s="437"/>
      <c r="C10" s="434"/>
      <c r="D10" s="434"/>
      <c r="E10" s="434"/>
      <c r="F10" s="430" t="s">
        <v>9</v>
      </c>
      <c r="G10" s="430" t="s">
        <v>10</v>
      </c>
      <c r="H10" s="430" t="s">
        <v>11</v>
      </c>
      <c r="I10" s="430"/>
      <c r="J10" s="429" t="s">
        <v>5</v>
      </c>
      <c r="K10" s="429" t="s">
        <v>12</v>
      </c>
    </row>
    <row r="11" spans="1:11" ht="12.75" thickBot="1">
      <c r="A11" s="438"/>
      <c r="B11" s="438"/>
      <c r="C11" s="431" t="s">
        <v>13</v>
      </c>
      <c r="D11" s="431" t="s">
        <v>14</v>
      </c>
      <c r="E11" s="431" t="s">
        <v>15</v>
      </c>
      <c r="F11" s="431" t="s">
        <v>16</v>
      </c>
      <c r="G11" s="432" t="s">
        <v>17</v>
      </c>
      <c r="H11" s="432" t="s">
        <v>18</v>
      </c>
      <c r="I11" s="432"/>
      <c r="J11" s="432" t="s">
        <v>19</v>
      </c>
      <c r="K11" s="432" t="s">
        <v>20</v>
      </c>
    </row>
    <row r="12" spans="1:11">
      <c r="A12" s="14" t="s">
        <v>21</v>
      </c>
      <c r="B12" s="14"/>
      <c r="C12" s="21">
        <f t="shared" ref="C12:H12" si="0">C13+C24+C29+C34+C38+C47+C54+C60+C70+C72+C85+C87+C90+C93</f>
        <v>77174089395.659882</v>
      </c>
      <c r="D12" s="21">
        <f t="shared" si="0"/>
        <v>77482193584.689865</v>
      </c>
      <c r="E12" s="21">
        <f t="shared" si="0"/>
        <v>38010679908.75</v>
      </c>
      <c r="F12" s="21">
        <f t="shared" si="0"/>
        <v>22614175187.650002</v>
      </c>
      <c r="G12" s="21">
        <f t="shared" si="0"/>
        <v>29017238515.299995</v>
      </c>
      <c r="H12" s="21">
        <f t="shared" si="0"/>
        <v>37231729061.429993</v>
      </c>
      <c r="I12" s="21"/>
      <c r="J12" s="22">
        <f t="shared" ref="J12:J35" si="1">IFERROR(+H12/D12*100,"n.a")</f>
        <v>48.051981157109132</v>
      </c>
      <c r="K12" s="22">
        <f t="shared" ref="K12:K35" si="2">IFERROR(+H12/E12*100,"n.a.")</f>
        <v>97.950705303904101</v>
      </c>
    </row>
    <row r="13" spans="1:11">
      <c r="A13" s="14" t="s">
        <v>22</v>
      </c>
      <c r="B13" s="14"/>
      <c r="C13" s="21">
        <f t="shared" ref="C13:H13" si="3">SUM(C14:C23)</f>
        <v>11408834424</v>
      </c>
      <c r="D13" s="21">
        <f t="shared" si="3"/>
        <v>11020864142.969997</v>
      </c>
      <c r="E13" s="21">
        <f t="shared" si="3"/>
        <v>3951077694.4000001</v>
      </c>
      <c r="F13" s="21">
        <f t="shared" si="3"/>
        <v>1732938087.3800006</v>
      </c>
      <c r="G13" s="21">
        <f t="shared" si="3"/>
        <v>2483674507.2099996</v>
      </c>
      <c r="H13" s="21">
        <f t="shared" si="3"/>
        <v>3651896662.5199995</v>
      </c>
      <c r="I13" s="21"/>
      <c r="J13" s="22">
        <f t="shared" si="1"/>
        <v>33.136209784869507</v>
      </c>
      <c r="K13" s="22">
        <f t="shared" si="2"/>
        <v>92.427862597993453</v>
      </c>
    </row>
    <row r="14" spans="1:11">
      <c r="A14" s="15"/>
      <c r="B14" s="15" t="s">
        <v>23</v>
      </c>
      <c r="C14" s="23">
        <v>130894221</v>
      </c>
      <c r="D14" s="23">
        <v>127822249.32999997</v>
      </c>
      <c r="E14" s="23">
        <v>34776640.45000001</v>
      </c>
      <c r="F14" s="23">
        <v>23343686.119999997</v>
      </c>
      <c r="G14" s="23">
        <v>29255369.699999999</v>
      </c>
      <c r="H14" s="23">
        <v>33617921.070000008</v>
      </c>
      <c r="I14" s="23"/>
      <c r="J14" s="24">
        <f t="shared" si="1"/>
        <v>26.30052377126324</v>
      </c>
      <c r="K14" s="24">
        <f t="shared" si="2"/>
        <v>96.668110073294898</v>
      </c>
    </row>
    <row r="15" spans="1:11">
      <c r="A15" s="15"/>
      <c r="B15" s="15" t="s">
        <v>24</v>
      </c>
      <c r="C15" s="23">
        <v>25100000</v>
      </c>
      <c r="D15" s="25">
        <v>25100000</v>
      </c>
      <c r="E15" s="25">
        <v>0</v>
      </c>
      <c r="F15" s="25">
        <v>0</v>
      </c>
      <c r="G15" s="25">
        <v>0</v>
      </c>
      <c r="H15" s="25">
        <v>0</v>
      </c>
      <c r="I15" s="25"/>
      <c r="J15" s="24">
        <f t="shared" si="1"/>
        <v>0</v>
      </c>
      <c r="K15" s="24" t="str">
        <f t="shared" si="2"/>
        <v>n.a.</v>
      </c>
    </row>
    <row r="16" spans="1:11">
      <c r="A16" s="15"/>
      <c r="B16" s="15" t="s">
        <v>25</v>
      </c>
      <c r="C16" s="23">
        <v>219360508</v>
      </c>
      <c r="D16" s="23">
        <v>194155487.84999996</v>
      </c>
      <c r="E16" s="23">
        <v>68261913.050000012</v>
      </c>
      <c r="F16" s="23">
        <v>44789918.300000004</v>
      </c>
      <c r="G16" s="23">
        <v>58808215.609999999</v>
      </c>
      <c r="H16" s="23">
        <v>67065215.149999991</v>
      </c>
      <c r="I16" s="23"/>
      <c r="J16" s="24">
        <f t="shared" si="1"/>
        <v>34.542013667835661</v>
      </c>
      <c r="K16" s="24">
        <f t="shared" si="2"/>
        <v>98.246902487008427</v>
      </c>
    </row>
    <row r="17" spans="1:11">
      <c r="A17" s="15"/>
      <c r="B17" s="15" t="s">
        <v>26</v>
      </c>
      <c r="C17" s="23">
        <v>14103168</v>
      </c>
      <c r="D17" s="23">
        <v>14103168</v>
      </c>
      <c r="E17" s="23">
        <v>6330120.9799999995</v>
      </c>
      <c r="F17" s="23">
        <v>4096575.4200000009</v>
      </c>
      <c r="G17" s="23">
        <v>5276664.0699999994</v>
      </c>
      <c r="H17" s="23">
        <v>6216237.0899999999</v>
      </c>
      <c r="I17" s="23"/>
      <c r="J17" s="24">
        <f t="shared" si="1"/>
        <v>44.076884640387185</v>
      </c>
      <c r="K17" s="24">
        <f t="shared" si="2"/>
        <v>98.200920798199348</v>
      </c>
    </row>
    <row r="18" spans="1:11">
      <c r="A18" s="15"/>
      <c r="B18" s="15" t="s">
        <v>27</v>
      </c>
      <c r="C18" s="23">
        <v>1336299198</v>
      </c>
      <c r="D18" s="23">
        <v>1364576189.8199997</v>
      </c>
      <c r="E18" s="23">
        <v>566535650.69000006</v>
      </c>
      <c r="F18" s="23">
        <v>401880717.38000029</v>
      </c>
      <c r="G18" s="23">
        <v>468625491.09999996</v>
      </c>
      <c r="H18" s="23">
        <v>537888106.12</v>
      </c>
      <c r="I18" s="23"/>
      <c r="J18" s="24">
        <f t="shared" si="1"/>
        <v>39.417960692319603</v>
      </c>
      <c r="K18" s="24">
        <f t="shared" si="2"/>
        <v>94.943381844530109</v>
      </c>
    </row>
    <row r="19" spans="1:11">
      <c r="A19" s="15"/>
      <c r="B19" s="15" t="s">
        <v>28</v>
      </c>
      <c r="C19" s="23">
        <v>500000</v>
      </c>
      <c r="D19" s="23">
        <v>500000</v>
      </c>
      <c r="E19" s="23">
        <v>500000</v>
      </c>
      <c r="F19" s="23">
        <v>350000</v>
      </c>
      <c r="G19" s="23">
        <v>350000</v>
      </c>
      <c r="H19" s="23">
        <v>350000</v>
      </c>
      <c r="I19" s="23"/>
      <c r="J19" s="24">
        <f t="shared" si="1"/>
        <v>70</v>
      </c>
      <c r="K19" s="24">
        <f t="shared" si="2"/>
        <v>70</v>
      </c>
    </row>
    <row r="20" spans="1:11">
      <c r="A20" s="15"/>
      <c r="B20" s="15" t="s">
        <v>29</v>
      </c>
      <c r="C20" s="23">
        <v>1040285811</v>
      </c>
      <c r="D20" s="23">
        <v>1035691820.4999999</v>
      </c>
      <c r="E20" s="23">
        <v>437191888.89999992</v>
      </c>
      <c r="F20" s="23">
        <v>228272105.47999999</v>
      </c>
      <c r="G20" s="23">
        <v>323302262.13999993</v>
      </c>
      <c r="H20" s="23">
        <v>419459172.04999983</v>
      </c>
      <c r="I20" s="23"/>
      <c r="J20" s="24">
        <f t="shared" si="1"/>
        <v>40.500384742586647</v>
      </c>
      <c r="K20" s="24">
        <f t="shared" si="2"/>
        <v>95.943951088704637</v>
      </c>
    </row>
    <row r="21" spans="1:11">
      <c r="A21" s="15"/>
      <c r="B21" s="15" t="s">
        <v>30</v>
      </c>
      <c r="C21" s="23">
        <v>7141391518</v>
      </c>
      <c r="D21" s="23">
        <v>6707075546.6699991</v>
      </c>
      <c r="E21" s="23">
        <v>2252770411.0599999</v>
      </c>
      <c r="F21" s="23">
        <v>966904639.2900002</v>
      </c>
      <c r="G21" s="23">
        <v>1338730238.3499999</v>
      </c>
      <c r="H21" s="23">
        <v>2133376269.3500001</v>
      </c>
      <c r="I21" s="23"/>
      <c r="J21" s="24">
        <f t="shared" si="1"/>
        <v>31.807846124667577</v>
      </c>
      <c r="K21" s="24">
        <f t="shared" si="2"/>
        <v>94.700119411910194</v>
      </c>
    </row>
    <row r="22" spans="1:11">
      <c r="A22" s="15"/>
      <c r="B22" s="15" t="s">
        <v>31</v>
      </c>
      <c r="C22" s="23">
        <v>1284060000</v>
      </c>
      <c r="D22" s="23">
        <v>1335619472.9999998</v>
      </c>
      <c r="E22" s="23">
        <v>445838454.62000006</v>
      </c>
      <c r="F22" s="23">
        <v>43816050.259999998</v>
      </c>
      <c r="G22" s="23">
        <v>201611659.75</v>
      </c>
      <c r="H22" s="23">
        <v>359167773.73999995</v>
      </c>
      <c r="I22" s="23"/>
      <c r="J22" s="24">
        <f t="shared" si="1"/>
        <v>26.891474780107522</v>
      </c>
      <c r="K22" s="24">
        <f t="shared" si="2"/>
        <v>80.560070585685168</v>
      </c>
    </row>
    <row r="23" spans="1:11">
      <c r="A23" s="15"/>
      <c r="B23" s="15" t="s">
        <v>32</v>
      </c>
      <c r="C23" s="23">
        <v>216840000</v>
      </c>
      <c r="D23" s="23">
        <v>216220207.80000004</v>
      </c>
      <c r="E23" s="23">
        <v>138872614.64999998</v>
      </c>
      <c r="F23" s="23">
        <v>19484395.129999999</v>
      </c>
      <c r="G23" s="23">
        <v>57714606.489999995</v>
      </c>
      <c r="H23" s="23">
        <v>94755967.949999988</v>
      </c>
      <c r="I23" s="23"/>
      <c r="J23" s="24">
        <f t="shared" si="1"/>
        <v>43.823826141933793</v>
      </c>
      <c r="K23" s="24">
        <f t="shared" si="2"/>
        <v>68.232292010064782</v>
      </c>
    </row>
    <row r="24" spans="1:11">
      <c r="A24" s="14" t="s">
        <v>33</v>
      </c>
      <c r="B24" s="14"/>
      <c r="C24" s="26">
        <f>SUM(C27:C28)</f>
        <v>3153665863.54</v>
      </c>
      <c r="D24" s="26">
        <f>SUM(D25:D28)</f>
        <v>4638772789.4799995</v>
      </c>
      <c r="E24" s="26">
        <f>SUM(E25:E28)</f>
        <v>2546232974.1399999</v>
      </c>
      <c r="F24" s="26">
        <f>SUM(F25:F28)</f>
        <v>1112943409.21</v>
      </c>
      <c r="G24" s="26">
        <f>SUM(G25:G28)</f>
        <v>1970483355.23</v>
      </c>
      <c r="H24" s="26">
        <f>SUM(H25:H28)</f>
        <v>2372732505.5599999</v>
      </c>
      <c r="I24" s="26"/>
      <c r="J24" s="22">
        <f t="shared" si="1"/>
        <v>51.150004823279573</v>
      </c>
      <c r="K24" s="22">
        <f t="shared" si="2"/>
        <v>93.185993962763746</v>
      </c>
    </row>
    <row r="25" spans="1:11">
      <c r="A25" s="27"/>
      <c r="B25" s="15" t="s">
        <v>100</v>
      </c>
      <c r="C25" s="23">
        <v>0</v>
      </c>
      <c r="D25" s="23">
        <v>1075478511.6700001</v>
      </c>
      <c r="E25" s="23">
        <v>36963207</v>
      </c>
      <c r="F25" s="23">
        <v>0</v>
      </c>
      <c r="G25" s="23">
        <v>0</v>
      </c>
      <c r="H25" s="23">
        <v>2292313</v>
      </c>
      <c r="I25" s="23"/>
      <c r="J25" s="24">
        <f t="shared" si="1"/>
        <v>0.21314354263020119</v>
      </c>
      <c r="K25" s="24">
        <f t="shared" si="2"/>
        <v>6.2016074525135227</v>
      </c>
    </row>
    <row r="26" spans="1:11">
      <c r="A26" s="27"/>
      <c r="B26" s="15" t="s">
        <v>101</v>
      </c>
      <c r="C26" s="23">
        <v>0</v>
      </c>
      <c r="D26" s="23">
        <v>660655529.25999999</v>
      </c>
      <c r="E26" s="23">
        <v>51088563</v>
      </c>
      <c r="F26" s="23">
        <v>0</v>
      </c>
      <c r="G26" s="23">
        <v>0</v>
      </c>
      <c r="H26" s="23">
        <v>2968873</v>
      </c>
      <c r="I26" s="23"/>
      <c r="J26" s="24">
        <f t="shared" si="1"/>
        <v>0.44938290357237054</v>
      </c>
      <c r="K26" s="24">
        <f t="shared" si="2"/>
        <v>5.8112282390874839</v>
      </c>
    </row>
    <row r="27" spans="1:11">
      <c r="A27" s="27"/>
      <c r="B27" s="15" t="s">
        <v>34</v>
      </c>
      <c r="C27" s="23">
        <v>1073665863.5400001</v>
      </c>
      <c r="D27" s="23">
        <v>873128350.24000001</v>
      </c>
      <c r="E27" s="23">
        <v>625547836.8499999</v>
      </c>
      <c r="F27" s="23">
        <v>194617162.26000002</v>
      </c>
      <c r="G27" s="23">
        <v>417688789.34000003</v>
      </c>
      <c r="H27" s="23">
        <v>607479637.03999996</v>
      </c>
      <c r="I27" s="23"/>
      <c r="J27" s="24">
        <f t="shared" si="1"/>
        <v>69.575067270810734</v>
      </c>
      <c r="K27" s="24">
        <f t="shared" si="2"/>
        <v>97.111619808169436</v>
      </c>
    </row>
    <row r="28" spans="1:11">
      <c r="A28" s="27"/>
      <c r="B28" s="15" t="s">
        <v>35</v>
      </c>
      <c r="C28" s="23">
        <v>2080000000</v>
      </c>
      <c r="D28" s="23">
        <v>2029510398.3099999</v>
      </c>
      <c r="E28" s="23">
        <v>1832633367.29</v>
      </c>
      <c r="F28" s="23">
        <v>918326246.95000005</v>
      </c>
      <c r="G28" s="23">
        <v>1552794565.8900001</v>
      </c>
      <c r="H28" s="23">
        <v>1759991682.52</v>
      </c>
      <c r="I28" s="23"/>
      <c r="J28" s="24">
        <f t="shared" si="1"/>
        <v>86.720013062538044</v>
      </c>
      <c r="K28" s="24">
        <f t="shared" si="2"/>
        <v>96.036212912710482</v>
      </c>
    </row>
    <row r="29" spans="1:11">
      <c r="A29" s="14" t="s">
        <v>36</v>
      </c>
      <c r="B29" s="14"/>
      <c r="C29" s="26">
        <f t="shared" ref="C29:H29" si="4">SUM(C30:C33)</f>
        <v>5509794259.4498739</v>
      </c>
      <c r="D29" s="26">
        <f t="shared" si="4"/>
        <v>5491098758.0198774</v>
      </c>
      <c r="E29" s="26">
        <f t="shared" si="4"/>
        <v>2320874997.1899943</v>
      </c>
      <c r="F29" s="26">
        <f t="shared" si="4"/>
        <v>1131824687.7800021</v>
      </c>
      <c r="G29" s="26">
        <f t="shared" si="4"/>
        <v>1664211426.7199988</v>
      </c>
      <c r="H29" s="26">
        <f t="shared" si="4"/>
        <v>2318341871.4699955</v>
      </c>
      <c r="I29" s="26"/>
      <c r="J29" s="22">
        <f t="shared" si="1"/>
        <v>42.219999559905993</v>
      </c>
      <c r="K29" s="22">
        <f t="shared" si="2"/>
        <v>99.890854711129819</v>
      </c>
    </row>
    <row r="30" spans="1:11">
      <c r="A30" s="27"/>
      <c r="B30" s="20" t="s">
        <v>37</v>
      </c>
      <c r="C30" s="23">
        <v>3805783452.9198761</v>
      </c>
      <c r="D30" s="23">
        <v>3590216015.1498737</v>
      </c>
      <c r="E30" s="23">
        <v>1334912354.5999947</v>
      </c>
      <c r="F30" s="23">
        <v>702973364.14000201</v>
      </c>
      <c r="G30" s="23">
        <v>980254806.03999865</v>
      </c>
      <c r="H30" s="23">
        <v>1332624953.5499952</v>
      </c>
      <c r="I30" s="23"/>
      <c r="J30" s="24">
        <f t="shared" si="1"/>
        <v>37.11823878916001</v>
      </c>
      <c r="K30" s="24">
        <f t="shared" si="2"/>
        <v>99.828647847769375</v>
      </c>
    </row>
    <row r="31" spans="1:11">
      <c r="A31" s="27"/>
      <c r="B31" s="20" t="s">
        <v>38</v>
      </c>
      <c r="C31" s="23">
        <v>1312638912.0399981</v>
      </c>
      <c r="D31" s="23">
        <v>1500340286.2200027</v>
      </c>
      <c r="E31" s="23">
        <v>840919137.2099998</v>
      </c>
      <c r="F31" s="23">
        <v>362151159.09000009</v>
      </c>
      <c r="G31" s="23">
        <v>581568734.20000005</v>
      </c>
      <c r="H31" s="23">
        <v>840697626.30000019</v>
      </c>
      <c r="I31" s="23"/>
      <c r="J31" s="24">
        <f t="shared" si="1"/>
        <v>56.033796734077988</v>
      </c>
      <c r="K31" s="24">
        <f t="shared" si="2"/>
        <v>99.97365847675502</v>
      </c>
    </row>
    <row r="32" spans="1:11">
      <c r="A32" s="27"/>
      <c r="B32" s="20" t="s">
        <v>39</v>
      </c>
      <c r="C32" s="23">
        <v>46657838.940000005</v>
      </c>
      <c r="D32" s="23">
        <v>56342479.119999997</v>
      </c>
      <c r="E32" s="23">
        <v>21578324.809999999</v>
      </c>
      <c r="F32" s="23">
        <v>5973592.8900000006</v>
      </c>
      <c r="G32" s="23">
        <v>9713478.9399999995</v>
      </c>
      <c r="H32" s="23">
        <v>21564413.080000002</v>
      </c>
      <c r="I32" s="23"/>
      <c r="J32" s="24">
        <f t="shared" si="1"/>
        <v>38.273809418416668</v>
      </c>
      <c r="K32" s="24">
        <f t="shared" si="2"/>
        <v>99.935529147315691</v>
      </c>
    </row>
    <row r="33" spans="1:11">
      <c r="A33" s="27"/>
      <c r="B33" s="15" t="s">
        <v>40</v>
      </c>
      <c r="C33" s="23">
        <v>344714055.55000001</v>
      </c>
      <c r="D33" s="23">
        <v>344199977.53000051</v>
      </c>
      <c r="E33" s="23">
        <v>123465180.56999983</v>
      </c>
      <c r="F33" s="23">
        <v>60726571.659999974</v>
      </c>
      <c r="G33" s="23">
        <v>92674407.540000007</v>
      </c>
      <c r="H33" s="23">
        <v>123454878.53999983</v>
      </c>
      <c r="I33" s="23"/>
      <c r="J33" s="24">
        <f t="shared" si="1"/>
        <v>35.867195409459171</v>
      </c>
      <c r="K33" s="24">
        <f t="shared" si="2"/>
        <v>99.991655922785327</v>
      </c>
    </row>
    <row r="34" spans="1:11">
      <c r="A34" s="14" t="s">
        <v>41</v>
      </c>
      <c r="B34" s="14"/>
      <c r="C34" s="26">
        <f t="shared" ref="C34:H34" si="5">SUM(C35:C37)</f>
        <v>36000000</v>
      </c>
      <c r="D34" s="26">
        <f t="shared" si="5"/>
        <v>51327685.020000003</v>
      </c>
      <c r="E34" s="26">
        <f t="shared" si="5"/>
        <v>51327685.020000003</v>
      </c>
      <c r="F34" s="26">
        <f t="shared" si="5"/>
        <v>3655049.97</v>
      </c>
      <c r="G34" s="26">
        <f t="shared" si="5"/>
        <v>42399665.740000002</v>
      </c>
      <c r="H34" s="26">
        <f t="shared" si="5"/>
        <v>51327685.020000003</v>
      </c>
      <c r="I34" s="26"/>
      <c r="J34" s="22">
        <f t="shared" si="1"/>
        <v>100</v>
      </c>
      <c r="K34" s="22">
        <f t="shared" si="2"/>
        <v>100</v>
      </c>
    </row>
    <row r="35" spans="1:11">
      <c r="A35" s="27"/>
      <c r="B35" s="15" t="s">
        <v>42</v>
      </c>
      <c r="C35" s="23">
        <v>25200000</v>
      </c>
      <c r="D35" s="23">
        <v>24552839.050000001</v>
      </c>
      <c r="E35" s="23">
        <v>24552839.050000001</v>
      </c>
      <c r="F35" s="23">
        <v>0</v>
      </c>
      <c r="G35" s="23">
        <v>24552839.050000001</v>
      </c>
      <c r="H35" s="23">
        <v>24552839.050000001</v>
      </c>
      <c r="I35" s="23"/>
      <c r="J35" s="24">
        <f t="shared" si="1"/>
        <v>100</v>
      </c>
      <c r="K35" s="24">
        <f t="shared" si="2"/>
        <v>100</v>
      </c>
    </row>
    <row r="36" spans="1:11">
      <c r="A36" s="27"/>
      <c r="B36" s="15" t="s">
        <v>104</v>
      </c>
      <c r="C36" s="23">
        <v>0</v>
      </c>
      <c r="D36" s="23">
        <v>15702200.07</v>
      </c>
      <c r="E36" s="23">
        <v>15702200.07</v>
      </c>
      <c r="F36" s="23">
        <v>3655049.97</v>
      </c>
      <c r="G36" s="23">
        <v>6774180.79</v>
      </c>
      <c r="H36" s="23">
        <v>15702200.07</v>
      </c>
      <c r="I36" s="23"/>
      <c r="J36" s="24">
        <f>IFERROR(+H36/D36*100,"n.a")</f>
        <v>100</v>
      </c>
      <c r="K36" s="24">
        <f>IFERROR(+H36/E36*100,"n.a.")</f>
        <v>100</v>
      </c>
    </row>
    <row r="37" spans="1:11">
      <c r="A37" s="27"/>
      <c r="B37" s="15" t="s">
        <v>43</v>
      </c>
      <c r="C37" s="23">
        <v>10800000</v>
      </c>
      <c r="D37" s="23">
        <v>11072645.9</v>
      </c>
      <c r="E37" s="23">
        <v>11072645.9</v>
      </c>
      <c r="F37" s="23">
        <v>0</v>
      </c>
      <c r="G37" s="23">
        <v>11072645.9</v>
      </c>
      <c r="H37" s="23">
        <v>11072645.9</v>
      </c>
      <c r="I37" s="23"/>
      <c r="J37" s="24">
        <f t="shared" ref="J37:J94" si="6">IFERROR(+H37/D37*100,"n.a")</f>
        <v>100</v>
      </c>
      <c r="K37" s="24">
        <f t="shared" ref="K37:K94" si="7">IFERROR(+H37/E37*100,"n.a.")</f>
        <v>100</v>
      </c>
    </row>
    <row r="38" spans="1:11">
      <c r="A38" s="14" t="s">
        <v>44</v>
      </c>
      <c r="B38" s="14"/>
      <c r="C38" s="26">
        <f t="shared" ref="C38:H38" si="8">SUM(C39:C46)</f>
        <v>7990521410.3099995</v>
      </c>
      <c r="D38" s="26">
        <f t="shared" si="8"/>
        <v>8019669316.8000002</v>
      </c>
      <c r="E38" s="26">
        <f t="shared" si="8"/>
        <v>4927621471.9699993</v>
      </c>
      <c r="F38" s="26">
        <f t="shared" si="8"/>
        <v>3550614977.2999997</v>
      </c>
      <c r="G38" s="26">
        <f t="shared" si="8"/>
        <v>3655602850.6399999</v>
      </c>
      <c r="H38" s="26">
        <f t="shared" si="8"/>
        <v>4926339885.6299992</v>
      </c>
      <c r="I38" s="26"/>
      <c r="J38" s="22">
        <f t="shared" si="6"/>
        <v>61.428217187335378</v>
      </c>
      <c r="K38" s="22">
        <f t="shared" si="7"/>
        <v>99.973991785950062</v>
      </c>
    </row>
    <row r="39" spans="1:11">
      <c r="A39" s="28"/>
      <c r="B39" s="15" t="s">
        <v>45</v>
      </c>
      <c r="C39" s="23">
        <v>490917759.51000011</v>
      </c>
      <c r="D39" s="23">
        <v>490592061.05000013</v>
      </c>
      <c r="E39" s="23">
        <v>243902648.89999998</v>
      </c>
      <c r="F39" s="23">
        <v>173450126.74999991</v>
      </c>
      <c r="G39" s="23">
        <v>213198379.28999999</v>
      </c>
      <c r="H39" s="23">
        <v>243066314.32999995</v>
      </c>
      <c r="I39" s="23"/>
      <c r="J39" s="24">
        <f t="shared" si="6"/>
        <v>49.545505039313539</v>
      </c>
      <c r="K39" s="24">
        <f t="shared" si="7"/>
        <v>99.657103121359327</v>
      </c>
    </row>
    <row r="40" spans="1:11">
      <c r="A40" s="27"/>
      <c r="B40" s="15" t="s">
        <v>46</v>
      </c>
      <c r="C40" s="23">
        <v>76156055</v>
      </c>
      <c r="D40" s="23">
        <v>106999250.53999999</v>
      </c>
      <c r="E40" s="23">
        <v>67948913.129999995</v>
      </c>
      <c r="F40" s="23">
        <v>26922822.470000003</v>
      </c>
      <c r="G40" s="23">
        <v>63482122.730000004</v>
      </c>
      <c r="H40" s="23">
        <v>67948913.129999995</v>
      </c>
      <c r="I40" s="23"/>
      <c r="J40" s="24">
        <f t="shared" si="6"/>
        <v>63.504101932562939</v>
      </c>
      <c r="K40" s="24">
        <f t="shared" si="7"/>
        <v>100</v>
      </c>
    </row>
    <row r="41" spans="1:11">
      <c r="A41" s="27"/>
      <c r="B41" s="15" t="s">
        <v>47</v>
      </c>
      <c r="C41" s="23">
        <v>29323875</v>
      </c>
      <c r="D41" s="23">
        <v>29010125.000000004</v>
      </c>
      <c r="E41" s="23">
        <v>817597.98</v>
      </c>
      <c r="F41" s="23">
        <v>100037.9</v>
      </c>
      <c r="G41" s="23">
        <v>444203.98</v>
      </c>
      <c r="H41" s="23">
        <v>817597.98</v>
      </c>
      <c r="I41" s="23"/>
      <c r="J41" s="24">
        <f t="shared" si="6"/>
        <v>2.8183193971070439</v>
      </c>
      <c r="K41" s="24">
        <f t="shared" si="7"/>
        <v>100</v>
      </c>
    </row>
    <row r="42" spans="1:11" s="2" customFormat="1">
      <c r="A42" s="27"/>
      <c r="B42" s="15" t="s">
        <v>48</v>
      </c>
      <c r="C42" s="29">
        <v>101634921</v>
      </c>
      <c r="D42" s="29">
        <v>100868463.09</v>
      </c>
      <c r="E42" s="29">
        <v>35905233.899999999</v>
      </c>
      <c r="F42" s="29">
        <v>20094616.440000001</v>
      </c>
      <c r="G42" s="29">
        <v>30671815.030000001</v>
      </c>
      <c r="H42" s="29">
        <v>35460235.329999991</v>
      </c>
      <c r="I42" s="29"/>
      <c r="J42" s="24">
        <f t="shared" si="6"/>
        <v>35.154927758104684</v>
      </c>
      <c r="K42" s="24">
        <f t="shared" si="7"/>
        <v>98.760630354785107</v>
      </c>
    </row>
    <row r="43" spans="1:11">
      <c r="A43" s="27"/>
      <c r="B43" s="15" t="s">
        <v>49</v>
      </c>
      <c r="C43" s="23">
        <v>6830371753.7199993</v>
      </c>
      <c r="D43" s="23">
        <v>6830371753.7200003</v>
      </c>
      <c r="E43" s="23">
        <v>4491368228.3800001</v>
      </c>
      <c r="F43" s="23">
        <v>3268572605.3099999</v>
      </c>
      <c r="G43" s="23">
        <v>3268576772.3399997</v>
      </c>
      <c r="H43" s="23">
        <v>4491368228.3800001</v>
      </c>
      <c r="I43" s="23"/>
      <c r="J43" s="24">
        <f t="shared" si="6"/>
        <v>65.755838632558806</v>
      </c>
      <c r="K43" s="24">
        <f t="shared" si="7"/>
        <v>100</v>
      </c>
    </row>
    <row r="44" spans="1:11">
      <c r="A44" s="27"/>
      <c r="B44" s="15" t="s">
        <v>50</v>
      </c>
      <c r="C44" s="23">
        <v>132460149.97</v>
      </c>
      <c r="D44" s="23">
        <v>132320786.86</v>
      </c>
      <c r="E44" s="23">
        <v>77595353.700000003</v>
      </c>
      <c r="F44" s="23">
        <v>57184911.93</v>
      </c>
      <c r="G44" s="23">
        <v>70790248.280000001</v>
      </c>
      <c r="H44" s="23">
        <v>77595353.700000003</v>
      </c>
      <c r="I44" s="23"/>
      <c r="J44" s="24">
        <f t="shared" si="6"/>
        <v>58.641847242110636</v>
      </c>
      <c r="K44" s="24">
        <f t="shared" si="7"/>
        <v>100</v>
      </c>
    </row>
    <row r="45" spans="1:11">
      <c r="A45" s="27"/>
      <c r="B45" s="15" t="s">
        <v>51</v>
      </c>
      <c r="C45" s="23">
        <v>259489389.75</v>
      </c>
      <c r="D45" s="23">
        <v>259185084.31</v>
      </c>
      <c r="E45" s="23">
        <v>6267013.79</v>
      </c>
      <c r="F45" s="23">
        <v>587632.14</v>
      </c>
      <c r="G45" s="23">
        <v>4678036.49</v>
      </c>
      <c r="H45" s="23">
        <v>6266760.5899999999</v>
      </c>
      <c r="I45" s="23"/>
      <c r="J45" s="24">
        <f t="shared" si="6"/>
        <v>2.4178708457252887</v>
      </c>
      <c r="K45" s="24">
        <f t="shared" si="7"/>
        <v>99.99595979826303</v>
      </c>
    </row>
    <row r="46" spans="1:11" s="2" customFormat="1">
      <c r="A46" s="27"/>
      <c r="B46" s="15" t="s">
        <v>52</v>
      </c>
      <c r="C46" s="29">
        <v>70167506.359999999</v>
      </c>
      <c r="D46" s="29">
        <v>70321792.229999989</v>
      </c>
      <c r="E46" s="29">
        <v>3816482.19</v>
      </c>
      <c r="F46" s="29">
        <v>3702224.36</v>
      </c>
      <c r="G46" s="29">
        <v>3761272.5</v>
      </c>
      <c r="H46" s="29">
        <v>3816482.19</v>
      </c>
      <c r="I46" s="29"/>
      <c r="J46" s="24">
        <f t="shared" si="6"/>
        <v>5.4271685475784137</v>
      </c>
      <c r="K46" s="24">
        <f t="shared" si="7"/>
        <v>100</v>
      </c>
    </row>
    <row r="47" spans="1:11">
      <c r="A47" s="14" t="s">
        <v>53</v>
      </c>
      <c r="B47" s="14"/>
      <c r="C47" s="26">
        <f t="shared" ref="C47:H47" si="9">SUM(C48:C53)</f>
        <v>4866476397</v>
      </c>
      <c r="D47" s="26">
        <f t="shared" si="9"/>
        <v>4717284454.5799999</v>
      </c>
      <c r="E47" s="26">
        <f t="shared" si="9"/>
        <v>2572769713.7000003</v>
      </c>
      <c r="F47" s="26">
        <f t="shared" si="9"/>
        <v>1469546654.21</v>
      </c>
      <c r="G47" s="26">
        <f t="shared" si="9"/>
        <v>1880450052.1299996</v>
      </c>
      <c r="H47" s="26">
        <f t="shared" si="9"/>
        <v>2572769713.4900002</v>
      </c>
      <c r="I47" s="26"/>
      <c r="J47" s="22">
        <f t="shared" si="6"/>
        <v>54.539210816343811</v>
      </c>
      <c r="K47" s="22">
        <f t="shared" si="7"/>
        <v>99.999999991837583</v>
      </c>
    </row>
    <row r="48" spans="1:11">
      <c r="A48" s="14"/>
      <c r="B48" s="15" t="s">
        <v>54</v>
      </c>
      <c r="C48" s="23">
        <v>10036005.930000002</v>
      </c>
      <c r="D48" s="23">
        <v>10036005.910000002</v>
      </c>
      <c r="E48" s="23">
        <v>9096057.3000000007</v>
      </c>
      <c r="F48" s="23">
        <v>6360172.0200000005</v>
      </c>
      <c r="G48" s="23">
        <v>8781532.6899999976</v>
      </c>
      <c r="H48" s="23">
        <v>9096057.3000000007</v>
      </c>
      <c r="I48" s="23"/>
      <c r="J48" s="24">
        <f t="shared" si="6"/>
        <v>90.634236184900757</v>
      </c>
      <c r="K48" s="24">
        <f t="shared" si="7"/>
        <v>100</v>
      </c>
    </row>
    <row r="49" spans="1:11">
      <c r="A49" s="27"/>
      <c r="B49" s="15" t="s">
        <v>28</v>
      </c>
      <c r="C49" s="23">
        <v>9800000.8300000001</v>
      </c>
      <c r="D49" s="23">
        <v>9061441.2599999998</v>
      </c>
      <c r="E49" s="23">
        <v>6345966.5700000003</v>
      </c>
      <c r="F49" s="23">
        <v>3944447.08</v>
      </c>
      <c r="G49" s="23">
        <v>6041539.6799999997</v>
      </c>
      <c r="H49" s="23">
        <v>6345966.3600000003</v>
      </c>
      <c r="I49" s="23"/>
      <c r="J49" s="24">
        <f t="shared" si="6"/>
        <v>70.032638052988943</v>
      </c>
      <c r="K49" s="24">
        <f t="shared" si="7"/>
        <v>99.999996690811429</v>
      </c>
    </row>
    <row r="50" spans="1:11">
      <c r="A50" s="27"/>
      <c r="B50" s="15" t="s">
        <v>55</v>
      </c>
      <c r="C50" s="23">
        <v>47654135.68</v>
      </c>
      <c r="D50" s="23">
        <v>47654135.690000005</v>
      </c>
      <c r="E50" s="23">
        <v>0</v>
      </c>
      <c r="F50" s="23">
        <v>0</v>
      </c>
      <c r="G50" s="23">
        <v>0</v>
      </c>
      <c r="H50" s="23">
        <v>0</v>
      </c>
      <c r="I50" s="23"/>
      <c r="J50" s="24">
        <f t="shared" si="6"/>
        <v>0</v>
      </c>
      <c r="K50" s="24" t="str">
        <f t="shared" si="7"/>
        <v>n.a.</v>
      </c>
    </row>
    <row r="51" spans="1:11">
      <c r="A51" s="27"/>
      <c r="B51" s="15" t="s">
        <v>49</v>
      </c>
      <c r="C51" s="23">
        <v>971999705.77999997</v>
      </c>
      <c r="D51" s="23">
        <v>1027549037.2199999</v>
      </c>
      <c r="E51" s="23">
        <v>724235943.96999991</v>
      </c>
      <c r="F51" s="23">
        <v>225479615.94999993</v>
      </c>
      <c r="G51" s="23">
        <v>383281304.41000003</v>
      </c>
      <c r="H51" s="23">
        <v>724235943.96999991</v>
      </c>
      <c r="I51" s="23"/>
      <c r="J51" s="24">
        <f t="shared" si="6"/>
        <v>70.481886288307606</v>
      </c>
      <c r="K51" s="24">
        <f t="shared" si="7"/>
        <v>100</v>
      </c>
    </row>
    <row r="52" spans="1:11">
      <c r="A52" s="27"/>
      <c r="B52" s="15" t="s">
        <v>56</v>
      </c>
      <c r="C52" s="23">
        <v>137553043.06</v>
      </c>
      <c r="D52" s="23">
        <v>185864143.92999998</v>
      </c>
      <c r="E52" s="23">
        <v>178923712.83000001</v>
      </c>
      <c r="F52" s="23">
        <v>131959557.70999999</v>
      </c>
      <c r="G52" s="23">
        <v>178923712.82999998</v>
      </c>
      <c r="H52" s="23">
        <v>178923712.83000001</v>
      </c>
      <c r="I52" s="23"/>
      <c r="J52" s="24">
        <f t="shared" si="6"/>
        <v>96.265857979248608</v>
      </c>
      <c r="K52" s="24">
        <f t="shared" si="7"/>
        <v>100</v>
      </c>
    </row>
    <row r="53" spans="1:11">
      <c r="A53" s="27"/>
      <c r="B53" s="15" t="s">
        <v>57</v>
      </c>
      <c r="C53" s="23">
        <v>3689433505.7200003</v>
      </c>
      <c r="D53" s="23">
        <v>3437119690.5700002</v>
      </c>
      <c r="E53" s="23">
        <v>1654168033.0300002</v>
      </c>
      <c r="F53" s="23">
        <v>1101802861.45</v>
      </c>
      <c r="G53" s="23">
        <v>1303421962.5199997</v>
      </c>
      <c r="H53" s="23">
        <v>1654168033.0300002</v>
      </c>
      <c r="I53" s="23"/>
      <c r="J53" s="24">
        <f t="shared" si="6"/>
        <v>48.12657637638678</v>
      </c>
      <c r="K53" s="24">
        <f t="shared" si="7"/>
        <v>100</v>
      </c>
    </row>
    <row r="54" spans="1:11">
      <c r="A54" s="14" t="s">
        <v>58</v>
      </c>
      <c r="B54" s="14"/>
      <c r="C54" s="26">
        <f t="shared" ref="C54:H54" si="10">SUM(C55:C59)</f>
        <v>1923218463.23</v>
      </c>
      <c r="D54" s="26">
        <f t="shared" si="10"/>
        <v>1565266325.8500001</v>
      </c>
      <c r="E54" s="26">
        <f t="shared" si="10"/>
        <v>1150141117.8800004</v>
      </c>
      <c r="F54" s="26">
        <f t="shared" si="10"/>
        <v>783857708.38</v>
      </c>
      <c r="G54" s="26">
        <f t="shared" si="10"/>
        <v>891187518.31000006</v>
      </c>
      <c r="H54" s="26">
        <f t="shared" si="10"/>
        <v>1135192945.1800003</v>
      </c>
      <c r="I54" s="26"/>
      <c r="J54" s="22">
        <f t="shared" si="6"/>
        <v>72.523948572364944</v>
      </c>
      <c r="K54" s="22">
        <f t="shared" si="7"/>
        <v>98.700318381143234</v>
      </c>
    </row>
    <row r="55" spans="1:11">
      <c r="A55" s="27"/>
      <c r="B55" s="15" t="s">
        <v>59</v>
      </c>
      <c r="C55" s="23">
        <v>771880959.08000004</v>
      </c>
      <c r="D55" s="23">
        <v>954346601.29999995</v>
      </c>
      <c r="E55" s="23">
        <v>628119453.01000011</v>
      </c>
      <c r="F55" s="23">
        <v>309923256.31999999</v>
      </c>
      <c r="G55" s="23">
        <v>396366487.10000002</v>
      </c>
      <c r="H55" s="23">
        <v>616663627.8900001</v>
      </c>
      <c r="I55" s="23"/>
      <c r="J55" s="24">
        <f t="shared" si="6"/>
        <v>64.616317284515716</v>
      </c>
      <c r="K55" s="24">
        <f t="shared" si="7"/>
        <v>98.176170939285072</v>
      </c>
    </row>
    <row r="56" spans="1:11">
      <c r="A56" s="27"/>
      <c r="B56" s="15" t="s">
        <v>100</v>
      </c>
      <c r="C56" s="23">
        <v>262619968.5</v>
      </c>
      <c r="D56" s="23">
        <v>10242178.77</v>
      </c>
      <c r="E56" s="23">
        <v>6070447.2400000002</v>
      </c>
      <c r="F56" s="23">
        <v>635238.04999999993</v>
      </c>
      <c r="G56" s="23">
        <v>4807560.07</v>
      </c>
      <c r="H56" s="23">
        <v>5647967.959999999</v>
      </c>
      <c r="I56" s="23"/>
      <c r="J56" s="24">
        <f t="shared" si="6"/>
        <v>55.144204049076549</v>
      </c>
      <c r="K56" s="24">
        <f t="shared" si="7"/>
        <v>93.040392852504212</v>
      </c>
    </row>
    <row r="57" spans="1:11">
      <c r="A57" s="27"/>
      <c r="B57" s="15" t="s">
        <v>60</v>
      </c>
      <c r="C57" s="23">
        <v>518993535.84999996</v>
      </c>
      <c r="D57" s="23">
        <v>515197356.08000004</v>
      </c>
      <c r="E57" s="23">
        <v>497367932.60000002</v>
      </c>
      <c r="F57" s="23">
        <v>471234484.03000009</v>
      </c>
      <c r="G57" s="23">
        <v>484623395.22000009</v>
      </c>
      <c r="H57" s="23">
        <v>497187877.90000004</v>
      </c>
      <c r="I57" s="23"/>
      <c r="J57" s="24">
        <f t="shared" si="6"/>
        <v>96.504353532201847</v>
      </c>
      <c r="K57" s="24">
        <f t="shared" si="7"/>
        <v>99.963798490373364</v>
      </c>
    </row>
    <row r="58" spans="1:11">
      <c r="A58" s="27"/>
      <c r="B58" s="15" t="s">
        <v>102</v>
      </c>
      <c r="C58" s="23">
        <v>295779199.80000001</v>
      </c>
      <c r="D58" s="23">
        <v>11535388.789999999</v>
      </c>
      <c r="E58" s="23">
        <v>4894789.1500000004</v>
      </c>
      <c r="F58" s="23">
        <v>1232820.1800000002</v>
      </c>
      <c r="G58" s="23">
        <v>2776468.6799999997</v>
      </c>
      <c r="H58" s="23">
        <v>4369521.3900000006</v>
      </c>
      <c r="I58" s="23"/>
      <c r="J58" s="24">
        <f t="shared" si="6"/>
        <v>37.879272814696357</v>
      </c>
      <c r="K58" s="24">
        <f t="shared" si="7"/>
        <v>89.268837861994527</v>
      </c>
    </row>
    <row r="59" spans="1:11">
      <c r="A59" s="27"/>
      <c r="B59" s="15" t="s">
        <v>61</v>
      </c>
      <c r="C59" s="23">
        <v>73944800</v>
      </c>
      <c r="D59" s="23">
        <v>73944800.909999996</v>
      </c>
      <c r="E59" s="23">
        <v>13688495.879999999</v>
      </c>
      <c r="F59" s="23">
        <v>831909.79999999993</v>
      </c>
      <c r="G59" s="23">
        <v>2613607.2399999998</v>
      </c>
      <c r="H59" s="23">
        <v>11323950.040000001</v>
      </c>
      <c r="I59" s="23"/>
      <c r="J59" s="24">
        <f t="shared" si="6"/>
        <v>15.314058460692396</v>
      </c>
      <c r="K59" s="24">
        <f t="shared" si="7"/>
        <v>82.726036076361098</v>
      </c>
    </row>
    <row r="60" spans="1:11">
      <c r="A60" s="14" t="s">
        <v>62</v>
      </c>
      <c r="B60" s="14"/>
      <c r="C60" s="26">
        <f t="shared" ref="C60:H60" si="11">SUM(C61:C69)</f>
        <v>1800164517.6800001</v>
      </c>
      <c r="D60" s="26">
        <f t="shared" si="11"/>
        <v>1500679061.6100004</v>
      </c>
      <c r="E60" s="26">
        <f t="shared" si="11"/>
        <v>539046808.0200001</v>
      </c>
      <c r="F60" s="26">
        <f t="shared" si="11"/>
        <v>185875842.03</v>
      </c>
      <c r="G60" s="26">
        <f t="shared" si="11"/>
        <v>420424301.72999996</v>
      </c>
      <c r="H60" s="26">
        <f t="shared" si="11"/>
        <v>528369273.24000007</v>
      </c>
      <c r="I60" s="26"/>
      <c r="J60" s="22">
        <f t="shared" si="6"/>
        <v>35.208678974513056</v>
      </c>
      <c r="K60" s="22">
        <f t="shared" si="7"/>
        <v>98.01918226374066</v>
      </c>
    </row>
    <row r="61" spans="1:11">
      <c r="A61" s="30"/>
      <c r="B61" s="15" t="s">
        <v>63</v>
      </c>
      <c r="C61" s="23">
        <v>953450502</v>
      </c>
      <c r="D61" s="23">
        <v>713779810.32000029</v>
      </c>
      <c r="E61" s="23">
        <v>106830585.80000003</v>
      </c>
      <c r="F61" s="23">
        <v>17665157.020000011</v>
      </c>
      <c r="G61" s="23">
        <v>84701217.459999993</v>
      </c>
      <c r="H61" s="23">
        <v>106694767.98</v>
      </c>
      <c r="I61" s="23"/>
      <c r="J61" s="24">
        <f t="shared" si="6"/>
        <v>14.94785456766658</v>
      </c>
      <c r="K61" s="24">
        <f t="shared" si="7"/>
        <v>99.872866165636978</v>
      </c>
    </row>
    <row r="62" spans="1:11">
      <c r="A62" s="27"/>
      <c r="B62" s="15" t="s">
        <v>64</v>
      </c>
      <c r="C62" s="23">
        <v>5266841.8899999997</v>
      </c>
      <c r="D62" s="23">
        <v>15093669.669999994</v>
      </c>
      <c r="E62" s="23">
        <v>3495441.8499999996</v>
      </c>
      <c r="F62" s="23">
        <v>584400.75</v>
      </c>
      <c r="G62" s="23">
        <v>1619646.03</v>
      </c>
      <c r="H62" s="23">
        <v>3464353.2700000005</v>
      </c>
      <c r="I62" s="23"/>
      <c r="J62" s="24">
        <f t="shared" si="6"/>
        <v>22.952359139578292</v>
      </c>
      <c r="K62" s="24">
        <f t="shared" si="7"/>
        <v>99.110596561633571</v>
      </c>
    </row>
    <row r="63" spans="1:11">
      <c r="A63" s="27"/>
      <c r="B63" s="15" t="s">
        <v>65</v>
      </c>
      <c r="C63" s="23">
        <v>713294.35</v>
      </c>
      <c r="D63" s="23">
        <v>476861.91000000003</v>
      </c>
      <c r="E63" s="23">
        <v>10104.34</v>
      </c>
      <c r="F63" s="23">
        <v>3620.65</v>
      </c>
      <c r="G63" s="23">
        <v>3620.65</v>
      </c>
      <c r="H63" s="23">
        <v>10104.34</v>
      </c>
      <c r="I63" s="23"/>
      <c r="J63" s="24">
        <f t="shared" si="6"/>
        <v>2.1189236942829002</v>
      </c>
      <c r="K63" s="24">
        <f t="shared" si="7"/>
        <v>100</v>
      </c>
    </row>
    <row r="64" spans="1:11">
      <c r="A64" s="27"/>
      <c r="B64" s="15" t="s">
        <v>66</v>
      </c>
      <c r="C64" s="23">
        <v>47376000</v>
      </c>
      <c r="D64" s="23">
        <v>47376000</v>
      </c>
      <c r="E64" s="23">
        <v>25815965.629999999</v>
      </c>
      <c r="F64" s="23">
        <v>4419787.05</v>
      </c>
      <c r="G64" s="23">
        <v>12588697.34</v>
      </c>
      <c r="H64" s="23">
        <v>15315965.630000001</v>
      </c>
      <c r="I64" s="23"/>
      <c r="J64" s="24">
        <f t="shared" si="6"/>
        <v>32.328532653664304</v>
      </c>
      <c r="K64" s="24">
        <f t="shared" si="7"/>
        <v>59.327494657808785</v>
      </c>
    </row>
    <row r="65" spans="1:11">
      <c r="A65" s="27"/>
      <c r="B65" s="15" t="s">
        <v>40</v>
      </c>
      <c r="C65" s="23">
        <v>74072163.620000005</v>
      </c>
      <c r="D65" s="25">
        <v>7768465.7800000003</v>
      </c>
      <c r="E65" s="25">
        <v>0</v>
      </c>
      <c r="F65" s="23">
        <v>0</v>
      </c>
      <c r="G65" s="25">
        <v>0</v>
      </c>
      <c r="H65" s="25">
        <v>0</v>
      </c>
      <c r="I65" s="25"/>
      <c r="J65" s="24">
        <f t="shared" si="6"/>
        <v>0</v>
      </c>
      <c r="K65" s="24" t="str">
        <f t="shared" si="7"/>
        <v>n.a.</v>
      </c>
    </row>
    <row r="66" spans="1:11" ht="16.5">
      <c r="A66" s="27"/>
      <c r="B66" s="20" t="s">
        <v>67</v>
      </c>
      <c r="C66" s="23">
        <v>345127180.31999999</v>
      </c>
      <c r="D66" s="25">
        <v>357958830.31999999</v>
      </c>
      <c r="E66" s="25">
        <v>223894876.29999998</v>
      </c>
      <c r="F66" s="23">
        <v>113944915.72000001</v>
      </c>
      <c r="G66" s="25">
        <v>173711257.43000001</v>
      </c>
      <c r="H66" s="25">
        <v>223894876.29999998</v>
      </c>
      <c r="I66" s="25"/>
      <c r="J66" s="24">
        <f t="shared" si="6"/>
        <v>62.547661165348956</v>
      </c>
      <c r="K66" s="24">
        <f t="shared" si="7"/>
        <v>100</v>
      </c>
    </row>
    <row r="67" spans="1:11">
      <c r="A67" s="27"/>
      <c r="B67" s="15" t="s">
        <v>68</v>
      </c>
      <c r="C67" s="23">
        <v>199590650.69999999</v>
      </c>
      <c r="D67" s="23">
        <v>210690650.71000007</v>
      </c>
      <c r="E67" s="23">
        <v>148408601.04000005</v>
      </c>
      <c r="F67" s="23">
        <v>44974252.670000002</v>
      </c>
      <c r="G67" s="23">
        <v>134833523.86999995</v>
      </c>
      <c r="H67" s="23">
        <v>148408601.04000005</v>
      </c>
      <c r="I67" s="23"/>
      <c r="J67" s="24">
        <f t="shared" si="6"/>
        <v>70.439101374400053</v>
      </c>
      <c r="K67" s="24">
        <f t="shared" si="7"/>
        <v>100</v>
      </c>
    </row>
    <row r="68" spans="1:11">
      <c r="A68" s="27"/>
      <c r="B68" s="15" t="s">
        <v>69</v>
      </c>
      <c r="C68" s="23">
        <v>14369272.000000002</v>
      </c>
      <c r="D68" s="23">
        <v>14369272</v>
      </c>
      <c r="E68" s="23">
        <v>13508545.18</v>
      </c>
      <c r="F68" s="23">
        <v>0</v>
      </c>
      <c r="G68" s="23">
        <v>0</v>
      </c>
      <c r="H68" s="23">
        <v>13506988.799999999</v>
      </c>
      <c r="I68" s="23"/>
      <c r="J68" s="24">
        <f t="shared" si="6"/>
        <v>93.999117004674972</v>
      </c>
      <c r="K68" s="24">
        <f t="shared" si="7"/>
        <v>99.988478552062702</v>
      </c>
    </row>
    <row r="69" spans="1:11">
      <c r="A69" s="27"/>
      <c r="B69" s="15" t="s">
        <v>70</v>
      </c>
      <c r="C69" s="23">
        <v>160198612.80000001</v>
      </c>
      <c r="D69" s="23">
        <v>133165500.90000001</v>
      </c>
      <c r="E69" s="23">
        <v>17082687.879999999</v>
      </c>
      <c r="F69" s="23">
        <v>4283708.1700000009</v>
      </c>
      <c r="G69" s="23">
        <v>12966338.949999999</v>
      </c>
      <c r="H69" s="23">
        <v>17073615.879999999</v>
      </c>
      <c r="I69" s="23"/>
      <c r="J69" s="24">
        <f t="shared" si="6"/>
        <v>12.821350698647805</v>
      </c>
      <c r="K69" s="24">
        <f t="shared" si="7"/>
        <v>99.946893603256541</v>
      </c>
    </row>
    <row r="70" spans="1:11">
      <c r="A70" s="14" t="s">
        <v>71</v>
      </c>
      <c r="B70" s="14"/>
      <c r="C70" s="26">
        <f t="shared" ref="C70:H70" si="12">C71</f>
        <v>3169493930</v>
      </c>
      <c r="D70" s="26">
        <f t="shared" si="12"/>
        <v>3169493930</v>
      </c>
      <c r="E70" s="26">
        <f t="shared" si="12"/>
        <v>1419738308.79</v>
      </c>
      <c r="F70" s="26">
        <f t="shared" si="12"/>
        <v>958805615.69000006</v>
      </c>
      <c r="G70" s="26">
        <f t="shared" si="12"/>
        <v>1218573099.53</v>
      </c>
      <c r="H70" s="26">
        <f t="shared" si="12"/>
        <v>1419738308.79</v>
      </c>
      <c r="I70" s="26"/>
      <c r="J70" s="22">
        <f t="shared" si="6"/>
        <v>44.79384848640489</v>
      </c>
      <c r="K70" s="22">
        <f t="shared" si="7"/>
        <v>100</v>
      </c>
    </row>
    <row r="71" spans="1:11">
      <c r="A71" s="27"/>
      <c r="B71" s="15" t="s">
        <v>72</v>
      </c>
      <c r="C71" s="23">
        <v>3169493930</v>
      </c>
      <c r="D71" s="23">
        <v>3169493930</v>
      </c>
      <c r="E71" s="23">
        <v>1419738308.79</v>
      </c>
      <c r="F71" s="23">
        <v>958805615.69000006</v>
      </c>
      <c r="G71" s="23">
        <v>1218573099.53</v>
      </c>
      <c r="H71" s="23">
        <v>1419738308.79</v>
      </c>
      <c r="I71" s="23"/>
      <c r="J71" s="24">
        <f t="shared" si="6"/>
        <v>44.79384848640489</v>
      </c>
      <c r="K71" s="24">
        <f t="shared" si="7"/>
        <v>100</v>
      </c>
    </row>
    <row r="72" spans="1:11">
      <c r="A72" s="14" t="s">
        <v>73</v>
      </c>
      <c r="B72" s="14"/>
      <c r="C72" s="26">
        <f t="shared" ref="C72:H72" si="13">SUM(C73:C84)</f>
        <v>27110717457.82</v>
      </c>
      <c r="D72" s="26">
        <f t="shared" si="13"/>
        <v>27102451019.559998</v>
      </c>
      <c r="E72" s="26">
        <f t="shared" si="13"/>
        <v>12710719506.98</v>
      </c>
      <c r="F72" s="26">
        <f t="shared" si="13"/>
        <v>7814432552.5799999</v>
      </c>
      <c r="G72" s="26">
        <f t="shared" si="13"/>
        <v>9944102710.0300007</v>
      </c>
      <c r="H72" s="26">
        <f t="shared" si="13"/>
        <v>12436328988.709999</v>
      </c>
      <c r="I72" s="26"/>
      <c r="J72" s="22">
        <f t="shared" si="6"/>
        <v>45.88636274901716</v>
      </c>
      <c r="K72" s="22">
        <f t="shared" si="7"/>
        <v>97.841266828999565</v>
      </c>
    </row>
    <row r="73" spans="1:11">
      <c r="A73" s="27"/>
      <c r="B73" s="15" t="s">
        <v>74</v>
      </c>
      <c r="C73" s="23">
        <v>25875676.450000003</v>
      </c>
      <c r="D73" s="23">
        <v>25895027.370000001</v>
      </c>
      <c r="E73" s="23">
        <v>25895027.370000001</v>
      </c>
      <c r="F73" s="23">
        <v>25895027.370000001</v>
      </c>
      <c r="G73" s="23">
        <v>25895027.370000001</v>
      </c>
      <c r="H73" s="23">
        <v>25895027.370000001</v>
      </c>
      <c r="I73" s="23"/>
      <c r="J73" s="24">
        <f t="shared" si="6"/>
        <v>100</v>
      </c>
      <c r="K73" s="24">
        <f t="shared" si="7"/>
        <v>100</v>
      </c>
    </row>
    <row r="74" spans="1:11">
      <c r="A74" s="27"/>
      <c r="B74" s="15" t="s">
        <v>75</v>
      </c>
      <c r="C74" s="23">
        <v>867089356.33999991</v>
      </c>
      <c r="D74" s="23">
        <v>965957356.33000004</v>
      </c>
      <c r="E74" s="23">
        <v>746775568.25000012</v>
      </c>
      <c r="F74" s="23">
        <v>486140696.99999994</v>
      </c>
      <c r="G74" s="23">
        <v>684002529.00000012</v>
      </c>
      <c r="H74" s="23">
        <v>684002529.00000012</v>
      </c>
      <c r="I74" s="23"/>
      <c r="J74" s="24">
        <f t="shared" si="6"/>
        <v>70.810841132651859</v>
      </c>
      <c r="K74" s="24">
        <f t="shared" si="7"/>
        <v>91.594122529061465</v>
      </c>
    </row>
    <row r="75" spans="1:11">
      <c r="A75" s="27"/>
      <c r="B75" s="15" t="s">
        <v>76</v>
      </c>
      <c r="C75" s="23">
        <v>140000000</v>
      </c>
      <c r="D75" s="23">
        <v>139999999.99000001</v>
      </c>
      <c r="E75" s="23">
        <v>15871032</v>
      </c>
      <c r="F75" s="23">
        <v>0</v>
      </c>
      <c r="G75" s="23">
        <v>0</v>
      </c>
      <c r="H75" s="23">
        <v>15871032</v>
      </c>
      <c r="I75" s="23"/>
      <c r="J75" s="24">
        <f t="shared" si="6"/>
        <v>11.336451429381174</v>
      </c>
      <c r="K75" s="24">
        <f t="shared" si="7"/>
        <v>100</v>
      </c>
    </row>
    <row r="76" spans="1:11">
      <c r="A76" s="27"/>
      <c r="B76" s="15" t="s">
        <v>77</v>
      </c>
      <c r="C76" s="23">
        <v>212048663</v>
      </c>
      <c r="D76" s="23">
        <v>212631470</v>
      </c>
      <c r="E76" s="23">
        <v>95127636.460000008</v>
      </c>
      <c r="F76" s="23">
        <v>53682608.629999995</v>
      </c>
      <c r="G76" s="23">
        <v>75418148.620000005</v>
      </c>
      <c r="H76" s="23">
        <v>95079898.420000002</v>
      </c>
      <c r="I76" s="23"/>
      <c r="J76" s="24">
        <f t="shared" si="6"/>
        <v>44.715816722708077</v>
      </c>
      <c r="K76" s="24">
        <f t="shared" si="7"/>
        <v>99.949816854726464</v>
      </c>
    </row>
    <row r="77" spans="1:11">
      <c r="A77" s="27"/>
      <c r="B77" s="15" t="s">
        <v>78</v>
      </c>
      <c r="C77" s="23">
        <v>33031340.630000003</v>
      </c>
      <c r="D77" s="23">
        <v>33031339.999999996</v>
      </c>
      <c r="E77" s="23">
        <v>22021974.879999992</v>
      </c>
      <c r="F77" s="23">
        <v>6478173.669999999</v>
      </c>
      <c r="G77" s="23">
        <v>12030316.080000004</v>
      </c>
      <c r="H77" s="23">
        <v>22021974.879999992</v>
      </c>
      <c r="I77" s="23"/>
      <c r="J77" s="24">
        <f t="shared" si="6"/>
        <v>66.669940971210963</v>
      </c>
      <c r="K77" s="24">
        <f t="shared" si="7"/>
        <v>100</v>
      </c>
    </row>
    <row r="78" spans="1:11">
      <c r="A78" s="27"/>
      <c r="B78" s="15" t="s">
        <v>79</v>
      </c>
      <c r="C78" s="23">
        <v>19916734.620000001</v>
      </c>
      <c r="D78" s="23">
        <v>20452807.859999999</v>
      </c>
      <c r="E78" s="23">
        <v>10351992.290000001</v>
      </c>
      <c r="F78" s="23">
        <v>0</v>
      </c>
      <c r="G78" s="23">
        <v>5046332.0399999991</v>
      </c>
      <c r="H78" s="23">
        <v>10303824.720000003</v>
      </c>
      <c r="I78" s="23"/>
      <c r="J78" s="24">
        <f t="shared" si="6"/>
        <v>50.378533796092697</v>
      </c>
      <c r="K78" s="24">
        <f t="shared" si="7"/>
        <v>99.53470241620515</v>
      </c>
    </row>
    <row r="79" spans="1:11">
      <c r="A79" s="27"/>
      <c r="B79" s="15" t="s">
        <v>40</v>
      </c>
      <c r="C79" s="23">
        <v>222129817.66999999</v>
      </c>
      <c r="D79" s="23">
        <v>266109230.48999998</v>
      </c>
      <c r="E79" s="23">
        <v>57569161.969999999</v>
      </c>
      <c r="F79" s="23">
        <v>19116800.07</v>
      </c>
      <c r="G79" s="23">
        <v>31094227.679999996</v>
      </c>
      <c r="H79" s="23">
        <v>54576578.210000008</v>
      </c>
      <c r="I79" s="23"/>
      <c r="J79" s="24">
        <f t="shared" si="6"/>
        <v>20.509088733790058</v>
      </c>
      <c r="K79" s="24">
        <f t="shared" si="7"/>
        <v>94.801759036271079</v>
      </c>
    </row>
    <row r="80" spans="1:11">
      <c r="A80" s="27"/>
      <c r="B80" s="15" t="s">
        <v>80</v>
      </c>
      <c r="C80" s="23">
        <v>11512174050.16</v>
      </c>
      <c r="D80" s="23">
        <v>11220008098.660002</v>
      </c>
      <c r="E80" s="23">
        <v>4984207389.7000008</v>
      </c>
      <c r="F80" s="23">
        <v>2974096971.46</v>
      </c>
      <c r="G80" s="23">
        <v>3287566279.7400002</v>
      </c>
      <c r="H80" s="23">
        <v>4967674536.6700001</v>
      </c>
      <c r="I80" s="23"/>
      <c r="J80" s="24">
        <f t="shared" si="6"/>
        <v>44.275142165568369</v>
      </c>
      <c r="K80" s="24">
        <f t="shared" si="7"/>
        <v>99.668295242606348</v>
      </c>
    </row>
    <row r="81" spans="1:11">
      <c r="A81" s="27"/>
      <c r="B81" s="15" t="s">
        <v>81</v>
      </c>
      <c r="C81" s="23">
        <v>461679206.51999998</v>
      </c>
      <c r="D81" s="23">
        <v>653519650</v>
      </c>
      <c r="E81" s="23">
        <v>478592510.6699999</v>
      </c>
      <c r="F81" s="23">
        <v>285027408.65999997</v>
      </c>
      <c r="G81" s="23">
        <v>330140254.07000011</v>
      </c>
      <c r="H81" s="23">
        <v>475330220.80999982</v>
      </c>
      <c r="I81" s="23"/>
      <c r="J81" s="24">
        <f t="shared" si="6"/>
        <v>72.733883489195748</v>
      </c>
      <c r="K81" s="24">
        <f t="shared" si="7"/>
        <v>99.318357519754528</v>
      </c>
    </row>
    <row r="82" spans="1:11">
      <c r="A82" s="27"/>
      <c r="B82" s="15" t="s">
        <v>82</v>
      </c>
      <c r="C82" s="23">
        <v>220939586.33999997</v>
      </c>
      <c r="D82" s="23">
        <v>220939586.36999989</v>
      </c>
      <c r="E82" s="23">
        <v>84061132.189999983</v>
      </c>
      <c r="F82" s="23">
        <v>49507688.709999986</v>
      </c>
      <c r="G82" s="23">
        <v>66802792.81000001</v>
      </c>
      <c r="H82" s="23">
        <v>83813339.029999986</v>
      </c>
      <c r="I82" s="23"/>
      <c r="J82" s="24">
        <f t="shared" si="6"/>
        <v>37.934957880133204</v>
      </c>
      <c r="K82" s="24">
        <f t="shared" si="7"/>
        <v>99.705222671234168</v>
      </c>
    </row>
    <row r="83" spans="1:11">
      <c r="A83" s="27"/>
      <c r="B83" s="15" t="s">
        <v>83</v>
      </c>
      <c r="C83" s="23">
        <v>12440984123.730001</v>
      </c>
      <c r="D83" s="23">
        <v>12440984123.74</v>
      </c>
      <c r="E83" s="23">
        <v>5864068605.9799995</v>
      </c>
      <c r="F83" s="23">
        <v>3758185147.2599998</v>
      </c>
      <c r="G83" s="23">
        <v>5170371062.3000002</v>
      </c>
      <c r="H83" s="23">
        <v>5679315715.3800001</v>
      </c>
      <c r="I83" s="23"/>
      <c r="J83" s="24">
        <f t="shared" si="6"/>
        <v>45.65005194840397</v>
      </c>
      <c r="K83" s="24">
        <f t="shared" si="7"/>
        <v>96.849407757412763</v>
      </c>
    </row>
    <row r="84" spans="1:11">
      <c r="A84" s="27"/>
      <c r="B84" s="15" t="s">
        <v>84</v>
      </c>
      <c r="C84" s="23">
        <v>954848902.36000001</v>
      </c>
      <c r="D84" s="23">
        <v>902922328.74999988</v>
      </c>
      <c r="E84" s="23">
        <v>326177475.22000003</v>
      </c>
      <c r="F84" s="23">
        <v>156302029.75</v>
      </c>
      <c r="G84" s="23">
        <v>255735740.32000008</v>
      </c>
      <c r="H84" s="23">
        <v>322444312.22000003</v>
      </c>
      <c r="I84" s="23"/>
      <c r="J84" s="24">
        <f t="shared" si="6"/>
        <v>35.711190426134429</v>
      </c>
      <c r="K84" s="24">
        <f t="shared" si="7"/>
        <v>98.855481054452937</v>
      </c>
    </row>
    <row r="85" spans="1:11">
      <c r="A85" s="14" t="s">
        <v>85</v>
      </c>
      <c r="B85" s="15"/>
      <c r="C85" s="21">
        <f>SUM(C86)</f>
        <v>150000000</v>
      </c>
      <c r="D85" s="21">
        <f>SUM(D86)</f>
        <v>150000000</v>
      </c>
      <c r="E85" s="26">
        <f>SUM(E86)</f>
        <v>0</v>
      </c>
      <c r="F85" s="26">
        <f>+F86</f>
        <v>0</v>
      </c>
      <c r="G85" s="26">
        <f>SUM(G86)</f>
        <v>0</v>
      </c>
      <c r="H85" s="26">
        <f>SUM(H86)</f>
        <v>0</v>
      </c>
      <c r="I85" s="26"/>
      <c r="J85" s="22">
        <f t="shared" si="6"/>
        <v>0</v>
      </c>
      <c r="K85" s="22" t="str">
        <f t="shared" si="7"/>
        <v>n.a.</v>
      </c>
    </row>
    <row r="86" spans="1:11">
      <c r="A86" s="27"/>
      <c r="B86" s="15" t="s">
        <v>86</v>
      </c>
      <c r="C86" s="23">
        <v>150000000</v>
      </c>
      <c r="D86" s="23">
        <v>150000000</v>
      </c>
      <c r="E86" s="23">
        <v>0</v>
      </c>
      <c r="F86" s="23">
        <v>0</v>
      </c>
      <c r="G86" s="23">
        <v>0</v>
      </c>
      <c r="H86" s="23">
        <v>0</v>
      </c>
      <c r="I86" s="23"/>
      <c r="J86" s="24">
        <f t="shared" si="6"/>
        <v>0</v>
      </c>
      <c r="K86" s="24" t="str">
        <f t="shared" si="7"/>
        <v>n.a.</v>
      </c>
    </row>
    <row r="87" spans="1:11">
      <c r="A87" s="14" t="s">
        <v>87</v>
      </c>
      <c r="B87" s="14"/>
      <c r="C87" s="21">
        <f t="shared" ref="C87:H87" si="14">SUM(C88:C89)</f>
        <v>10020883489.629999</v>
      </c>
      <c r="D87" s="21">
        <f t="shared" si="14"/>
        <v>10020883489.629999</v>
      </c>
      <c r="E87" s="21">
        <f t="shared" si="14"/>
        <v>5799651370.6799994</v>
      </c>
      <c r="F87" s="21">
        <f t="shared" si="14"/>
        <v>3866434247.0999999</v>
      </c>
      <c r="G87" s="21">
        <f t="shared" si="14"/>
        <v>4833042808.8500004</v>
      </c>
      <c r="H87" s="21">
        <f t="shared" si="14"/>
        <v>5799651370.6799994</v>
      </c>
      <c r="I87" s="21"/>
      <c r="J87" s="22">
        <f t="shared" si="6"/>
        <v>57.875649154904409</v>
      </c>
      <c r="K87" s="22">
        <f t="shared" si="7"/>
        <v>100</v>
      </c>
    </row>
    <row r="88" spans="1:11">
      <c r="A88" s="14"/>
      <c r="B88" s="15" t="s">
        <v>88</v>
      </c>
      <c r="C88" s="23">
        <v>7892096325.289999</v>
      </c>
      <c r="D88" s="23">
        <v>7892096325.289999</v>
      </c>
      <c r="E88" s="23">
        <v>4735257794.1799994</v>
      </c>
      <c r="F88" s="23">
        <v>3156838529.4299998</v>
      </c>
      <c r="G88" s="23">
        <v>3946048161.77</v>
      </c>
      <c r="H88" s="23">
        <v>4735257794.1799994</v>
      </c>
      <c r="I88" s="23"/>
      <c r="J88" s="24">
        <f t="shared" si="6"/>
        <v>59.999999987405118</v>
      </c>
      <c r="K88" s="24">
        <f t="shared" si="7"/>
        <v>100</v>
      </c>
    </row>
    <row r="89" spans="1:11">
      <c r="A89" s="14"/>
      <c r="B89" s="15" t="s">
        <v>89</v>
      </c>
      <c r="C89" s="23">
        <v>2128787164.3399999</v>
      </c>
      <c r="D89" s="23">
        <v>2128787164.3399999</v>
      </c>
      <c r="E89" s="23">
        <v>1064393576.5</v>
      </c>
      <c r="F89" s="23">
        <v>709595717.6700002</v>
      </c>
      <c r="G89" s="23">
        <v>886994647.07999992</v>
      </c>
      <c r="H89" s="23">
        <v>1064393576.5</v>
      </c>
      <c r="I89" s="23"/>
      <c r="J89" s="24">
        <f t="shared" si="6"/>
        <v>49.999999733651158</v>
      </c>
      <c r="K89" s="24">
        <f t="shared" si="7"/>
        <v>100</v>
      </c>
    </row>
    <row r="90" spans="1:11">
      <c r="A90" s="14" t="s">
        <v>90</v>
      </c>
      <c r="B90" s="14"/>
      <c r="C90" s="26">
        <f t="shared" ref="C90:H90" si="15">SUM(C91:C92)</f>
        <v>14319183</v>
      </c>
      <c r="D90" s="26">
        <f t="shared" si="15"/>
        <v>14402611.169999998</v>
      </c>
      <c r="E90" s="26">
        <f t="shared" si="15"/>
        <v>7478259.9799999995</v>
      </c>
      <c r="F90" s="26">
        <f t="shared" si="15"/>
        <v>3246356.0200000005</v>
      </c>
      <c r="G90" s="26">
        <f t="shared" si="15"/>
        <v>4086219.1799999997</v>
      </c>
      <c r="H90" s="26">
        <f t="shared" si="15"/>
        <v>5039851.1400000006</v>
      </c>
      <c r="I90" s="26"/>
      <c r="J90" s="22">
        <f t="shared" si="6"/>
        <v>34.992620994294334</v>
      </c>
      <c r="K90" s="22">
        <f t="shared" si="7"/>
        <v>67.393366284117889</v>
      </c>
    </row>
    <row r="91" spans="1:11">
      <c r="A91" s="28"/>
      <c r="B91" s="15" t="s">
        <v>91</v>
      </c>
      <c r="C91" s="23">
        <v>5185944</v>
      </c>
      <c r="D91" s="23">
        <v>5229343.8999999994</v>
      </c>
      <c r="E91" s="23">
        <v>2571907.71</v>
      </c>
      <c r="F91" s="23">
        <v>1307765.9900000002</v>
      </c>
      <c r="G91" s="23">
        <v>1678397.2699999998</v>
      </c>
      <c r="H91" s="23">
        <v>2087463.3600000003</v>
      </c>
      <c r="I91" s="23"/>
      <c r="J91" s="24">
        <f t="shared" si="6"/>
        <v>39.918265081017154</v>
      </c>
      <c r="K91" s="24">
        <f t="shared" si="7"/>
        <v>81.164007241923954</v>
      </c>
    </row>
    <row r="92" spans="1:11">
      <c r="A92" s="28"/>
      <c r="B92" s="20" t="s">
        <v>92</v>
      </c>
      <c r="C92" s="23">
        <v>9133239</v>
      </c>
      <c r="D92" s="23">
        <v>9173267.2699999996</v>
      </c>
      <c r="E92" s="23">
        <v>4906352.2699999996</v>
      </c>
      <c r="F92" s="23">
        <v>1938590.03</v>
      </c>
      <c r="G92" s="23">
        <v>2407821.91</v>
      </c>
      <c r="H92" s="23">
        <v>2952387.78</v>
      </c>
      <c r="I92" s="23"/>
      <c r="J92" s="24">
        <f t="shared" si="6"/>
        <v>32.184691594623075</v>
      </c>
      <c r="K92" s="24">
        <f t="shared" si="7"/>
        <v>60.174802328247821</v>
      </c>
    </row>
    <row r="93" spans="1:11">
      <c r="A93" s="14" t="s">
        <v>93</v>
      </c>
      <c r="B93" s="16"/>
      <c r="C93" s="26">
        <f t="shared" ref="C93:H93" si="16">+C94</f>
        <v>20000000</v>
      </c>
      <c r="D93" s="26">
        <f t="shared" si="16"/>
        <v>20000000</v>
      </c>
      <c r="E93" s="26">
        <f t="shared" si="16"/>
        <v>14000000</v>
      </c>
      <c r="F93" s="26">
        <f t="shared" si="16"/>
        <v>0</v>
      </c>
      <c r="G93" s="26">
        <f t="shared" si="16"/>
        <v>9000000</v>
      </c>
      <c r="H93" s="26">
        <f t="shared" si="16"/>
        <v>14000000</v>
      </c>
      <c r="I93" s="26"/>
      <c r="J93" s="22">
        <f t="shared" si="6"/>
        <v>70</v>
      </c>
      <c r="K93" s="22">
        <f t="shared" si="7"/>
        <v>100</v>
      </c>
    </row>
    <row r="94" spans="1:11" ht="12.75" thickBot="1">
      <c r="A94" s="37"/>
      <c r="B94" s="38" t="s">
        <v>94</v>
      </c>
      <c r="C94" s="39">
        <v>20000000</v>
      </c>
      <c r="D94" s="39">
        <v>20000000</v>
      </c>
      <c r="E94" s="39">
        <v>14000000</v>
      </c>
      <c r="F94" s="39">
        <v>0</v>
      </c>
      <c r="G94" s="39">
        <v>9000000</v>
      </c>
      <c r="H94" s="39">
        <v>14000000</v>
      </c>
      <c r="I94" s="39"/>
      <c r="J94" s="40">
        <f t="shared" si="6"/>
        <v>70</v>
      </c>
      <c r="K94" s="40">
        <f t="shared" si="7"/>
        <v>100</v>
      </c>
    </row>
    <row r="95" spans="1:11">
      <c r="A95" s="16" t="s">
        <v>95</v>
      </c>
      <c r="B95" s="16"/>
      <c r="C95" s="17"/>
      <c r="D95" s="17"/>
      <c r="E95" s="17"/>
      <c r="F95" s="17"/>
      <c r="G95" s="17"/>
      <c r="H95" s="17"/>
      <c r="I95" s="17"/>
      <c r="J95" s="16"/>
      <c r="K95" s="16"/>
    </row>
    <row r="96" spans="1:11">
      <c r="A96" s="436" t="s">
        <v>103</v>
      </c>
      <c r="B96" s="436"/>
      <c r="C96" s="436"/>
      <c r="D96" s="436"/>
      <c r="E96" s="436"/>
      <c r="F96" s="436"/>
      <c r="G96" s="436"/>
      <c r="H96" s="436"/>
      <c r="I96" s="436"/>
      <c r="J96" s="436"/>
      <c r="K96" s="436"/>
    </row>
    <row r="97" spans="1:11" ht="20.25" customHeight="1">
      <c r="A97" s="436" t="s">
        <v>105</v>
      </c>
      <c r="B97" s="436"/>
      <c r="C97" s="436"/>
      <c r="D97" s="436"/>
      <c r="E97" s="436"/>
      <c r="F97" s="436"/>
      <c r="G97" s="436"/>
      <c r="H97" s="436"/>
      <c r="I97" s="436"/>
      <c r="J97" s="436"/>
      <c r="K97" s="436"/>
    </row>
    <row r="98" spans="1:11">
      <c r="A98" s="18" t="s">
        <v>99</v>
      </c>
      <c r="B98" s="18"/>
      <c r="C98" s="19"/>
      <c r="D98" s="19"/>
      <c r="E98" s="19"/>
      <c r="F98" s="19"/>
      <c r="G98" s="19"/>
      <c r="H98" s="19"/>
      <c r="I98" s="19"/>
      <c r="J98" s="18"/>
      <c r="K98" s="18"/>
    </row>
    <row r="99" spans="1:11">
      <c r="C99" s="7"/>
      <c r="D99" s="7"/>
      <c r="E99" s="7"/>
      <c r="F99" s="7"/>
      <c r="G99" s="7"/>
      <c r="H99" s="7"/>
      <c r="I99" s="35"/>
    </row>
    <row r="100" spans="1:11">
      <c r="D100" s="3"/>
      <c r="E100" s="3"/>
      <c r="F100" s="4"/>
      <c r="G100" s="3"/>
      <c r="H100" s="3"/>
      <c r="I100" s="36"/>
    </row>
    <row r="101" spans="1:11">
      <c r="C101" s="5"/>
      <c r="D101" s="5"/>
      <c r="E101" s="5"/>
      <c r="F101" s="5"/>
      <c r="G101" s="5"/>
      <c r="H101" s="5"/>
      <c r="I101" s="31"/>
    </row>
    <row r="102" spans="1:11">
      <c r="F102" s="5"/>
      <c r="G102" s="5"/>
    </row>
  </sheetData>
  <mergeCells count="11">
    <mergeCell ref="A97:K97"/>
    <mergeCell ref="B8:B11"/>
    <mergeCell ref="A8:A11"/>
    <mergeCell ref="C8:H8"/>
    <mergeCell ref="J9:K9"/>
    <mergeCell ref="A1:B2"/>
    <mergeCell ref="C9:C10"/>
    <mergeCell ref="D9:D10"/>
    <mergeCell ref="E9:E10"/>
    <mergeCell ref="F9:H9"/>
    <mergeCell ref="A96:K96"/>
  </mergeCells>
  <pageMargins left="0" right="0" top="0" bottom="0.39370078740157483" header="0.31496062992125984" footer="0.31496062992125984"/>
  <pageSetup scale="75"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11"/>
  <sheetViews>
    <sheetView topLeftCell="E64" zoomScaleNormal="100" zoomScaleSheetLayoutView="100" workbookViewId="0">
      <selection activeCell="H91" sqref="H91"/>
    </sheetView>
  </sheetViews>
  <sheetFormatPr baseColWidth="10" defaultRowHeight="12"/>
  <cols>
    <col min="1" max="2" width="11.42578125" style="383"/>
    <col min="3" max="3" width="9" style="383" bestFit="1" customWidth="1"/>
    <col min="4" max="4" width="11.42578125" style="383"/>
    <col min="5" max="5" width="5.7109375" style="383" customWidth="1"/>
    <col min="6" max="6" width="57" style="383" customWidth="1"/>
    <col min="7" max="7" width="12.85546875" style="383" customWidth="1"/>
    <col min="8" max="8" width="15.140625" style="383" bestFit="1" customWidth="1"/>
    <col min="9" max="9" width="15" style="383" bestFit="1" customWidth="1"/>
    <col min="10" max="10" width="14.7109375" style="383" bestFit="1" customWidth="1"/>
    <col min="11" max="11" width="14.85546875" style="383" bestFit="1" customWidth="1"/>
    <col min="12" max="12" width="15.140625" style="383" bestFit="1" customWidth="1"/>
    <col min="13" max="13" width="1.7109375" style="383" customWidth="1"/>
    <col min="14" max="15" width="13.7109375" style="383" customWidth="1"/>
    <col min="16" max="16384" width="11.42578125" style="383"/>
  </cols>
  <sheetData>
    <row r="1" spans="2:18" ht="14.25">
      <c r="E1" s="456" t="s">
        <v>0</v>
      </c>
      <c r="F1" s="456"/>
      <c r="G1" s="212" t="s">
        <v>287</v>
      </c>
    </row>
    <row r="3" spans="2:18" ht="12.75">
      <c r="E3" s="388" t="s">
        <v>845</v>
      </c>
      <c r="F3" s="387"/>
      <c r="G3" s="387"/>
      <c r="H3" s="387"/>
      <c r="I3" s="387"/>
      <c r="J3" s="387"/>
      <c r="K3" s="387"/>
      <c r="L3" s="387"/>
      <c r="M3" s="387"/>
      <c r="N3" s="387"/>
      <c r="O3" s="387"/>
    </row>
    <row r="4" spans="2:18" ht="12.75">
      <c r="E4" s="388" t="s">
        <v>980</v>
      </c>
      <c r="F4" s="387"/>
      <c r="G4" s="387"/>
      <c r="H4" s="387"/>
      <c r="I4" s="387"/>
      <c r="J4" s="387"/>
      <c r="K4" s="387"/>
      <c r="L4" s="387"/>
      <c r="M4" s="387"/>
      <c r="N4" s="387"/>
      <c r="O4" s="387"/>
    </row>
    <row r="5" spans="2:18" ht="12.75">
      <c r="E5" s="388" t="s">
        <v>290</v>
      </c>
      <c r="F5" s="387"/>
      <c r="G5" s="387"/>
      <c r="H5" s="387"/>
      <c r="I5" s="387"/>
      <c r="J5" s="387"/>
      <c r="K5" s="387"/>
      <c r="L5" s="387"/>
      <c r="M5" s="387"/>
      <c r="N5" s="387"/>
      <c r="O5" s="387"/>
    </row>
    <row r="6" spans="2:18" ht="12.75">
      <c r="E6" s="388" t="s">
        <v>609</v>
      </c>
      <c r="F6" s="387"/>
      <c r="G6" s="387"/>
      <c r="H6" s="387"/>
      <c r="I6" s="387"/>
      <c r="J6" s="387"/>
      <c r="K6" s="387"/>
      <c r="L6" s="387"/>
      <c r="M6" s="387"/>
      <c r="N6" s="387"/>
      <c r="O6" s="387"/>
    </row>
    <row r="7" spans="2:18" ht="15" customHeight="1">
      <c r="E7" s="488" t="s">
        <v>8</v>
      </c>
      <c r="F7" s="486" t="s">
        <v>727</v>
      </c>
      <c r="G7" s="492" t="s">
        <v>3</v>
      </c>
      <c r="H7" s="492"/>
      <c r="I7" s="492"/>
      <c r="J7" s="492"/>
      <c r="K7" s="492"/>
      <c r="L7" s="492"/>
      <c r="M7" s="389"/>
      <c r="N7" s="486" t="s">
        <v>7</v>
      </c>
      <c r="O7" s="486"/>
    </row>
    <row r="8" spans="2:18">
      <c r="E8" s="489"/>
      <c r="F8" s="442"/>
      <c r="G8" s="493" t="s">
        <v>4</v>
      </c>
      <c r="H8" s="493" t="s">
        <v>5</v>
      </c>
      <c r="I8" s="493" t="s">
        <v>6</v>
      </c>
      <c r="J8" s="494" t="s">
        <v>98</v>
      </c>
      <c r="K8" s="477"/>
      <c r="L8" s="477"/>
      <c r="M8" s="390"/>
      <c r="N8" s="487"/>
      <c r="O8" s="487"/>
    </row>
    <row r="9" spans="2:18" ht="18">
      <c r="E9" s="489"/>
      <c r="F9" s="442"/>
      <c r="G9" s="493"/>
      <c r="H9" s="493"/>
      <c r="I9" s="493"/>
      <c r="J9" s="391" t="s">
        <v>846</v>
      </c>
      <c r="K9" s="390" t="s">
        <v>294</v>
      </c>
      <c r="L9" s="390" t="s">
        <v>726</v>
      </c>
      <c r="M9" s="390"/>
      <c r="N9" s="391" t="s">
        <v>5</v>
      </c>
      <c r="O9" s="391" t="s">
        <v>12</v>
      </c>
    </row>
    <row r="10" spans="2:18">
      <c r="E10" s="490"/>
      <c r="F10" s="491"/>
      <c r="G10" s="392" t="s">
        <v>847</v>
      </c>
      <c r="H10" s="392" t="s">
        <v>848</v>
      </c>
      <c r="I10" s="392" t="s">
        <v>849</v>
      </c>
      <c r="J10" s="392" t="s">
        <v>850</v>
      </c>
      <c r="K10" s="393" t="s">
        <v>851</v>
      </c>
      <c r="L10" s="393" t="s">
        <v>852</v>
      </c>
      <c r="M10" s="393"/>
      <c r="N10" s="393" t="s">
        <v>649</v>
      </c>
      <c r="O10" s="393" t="s">
        <v>650</v>
      </c>
    </row>
    <row r="11" spans="2:18" s="384" customFormat="1">
      <c r="E11" s="394" t="s">
        <v>21</v>
      </c>
      <c r="F11" s="394"/>
      <c r="G11" s="404">
        <f t="shared" ref="G11:L11" si="0">G12+G31+G35+G40+G42+G48+G68+G73+G77+G82+G90+G93</f>
        <v>130953561290.83</v>
      </c>
      <c r="H11" s="404">
        <f t="shared" si="0"/>
        <v>130312776793.28003</v>
      </c>
      <c r="I11" s="404">
        <f t="shared" si="0"/>
        <v>53868130689.800011</v>
      </c>
      <c r="J11" s="404">
        <f t="shared" si="0"/>
        <v>33291407937.280006</v>
      </c>
      <c r="K11" s="404">
        <f t="shared" si="0"/>
        <v>41578621688.970009</v>
      </c>
      <c r="L11" s="404">
        <f t="shared" si="0"/>
        <v>53516165123.240005</v>
      </c>
      <c r="M11" s="395"/>
      <c r="N11" s="396">
        <f>IFERROR((L11/H11)*100,"n.a.")</f>
        <v>41.067473535718356</v>
      </c>
      <c r="O11" s="396">
        <f>IFERROR(L11/I11*100,"n.a.")</f>
        <v>99.346616335014843</v>
      </c>
      <c r="Q11" s="385"/>
      <c r="R11" s="385"/>
    </row>
    <row r="12" spans="2:18" s="386" customFormat="1" ht="13.5">
      <c r="B12" s="384"/>
      <c r="D12" s="384"/>
      <c r="E12" s="394" t="s">
        <v>675</v>
      </c>
      <c r="F12" s="394"/>
      <c r="G12" s="404">
        <f t="shared" ref="G12:L12" si="1">SUM(G13:G30)</f>
        <v>32250524499</v>
      </c>
      <c r="H12" s="404">
        <f t="shared" si="1"/>
        <v>32745952908.480003</v>
      </c>
      <c r="I12" s="404">
        <f t="shared" si="1"/>
        <v>15203697246.540007</v>
      </c>
      <c r="J12" s="404">
        <f t="shared" si="1"/>
        <v>7996156256.550004</v>
      </c>
      <c r="K12" s="404">
        <f t="shared" si="1"/>
        <v>12140363611.730009</v>
      </c>
      <c r="L12" s="404">
        <f t="shared" si="1"/>
        <v>15122544452.400003</v>
      </c>
      <c r="M12" s="395"/>
      <c r="N12" s="396">
        <f t="shared" ref="N12:N76" si="2">IFERROR((L12/H12)*100,"n.a.")</f>
        <v>46.181415134460231</v>
      </c>
      <c r="O12" s="396">
        <f t="shared" ref="O12:O76" si="3">IFERROR(L12/I12*100,"n.a.")</f>
        <v>99.466229872747093</v>
      </c>
      <c r="Q12" s="385"/>
      <c r="R12" s="385"/>
    </row>
    <row r="13" spans="2:18" s="384" customFormat="1">
      <c r="C13" s="384" t="s">
        <v>853</v>
      </c>
      <c r="E13" s="397"/>
      <c r="F13" s="398" t="s">
        <v>854</v>
      </c>
      <c r="G13" s="405">
        <v>160485559</v>
      </c>
      <c r="H13" s="405">
        <v>285617691.01999998</v>
      </c>
      <c r="I13" s="405">
        <v>131827871.37000005</v>
      </c>
      <c r="J13" s="405">
        <v>43121979.519999996</v>
      </c>
      <c r="K13" s="405">
        <v>114773030.29000005</v>
      </c>
      <c r="L13" s="405">
        <v>131827871.37000005</v>
      </c>
      <c r="M13" s="308"/>
      <c r="N13" s="399">
        <f t="shared" si="2"/>
        <v>46.155359249357211</v>
      </c>
      <c r="O13" s="399">
        <f t="shared" si="3"/>
        <v>100</v>
      </c>
      <c r="Q13" s="385"/>
      <c r="R13" s="385"/>
    </row>
    <row r="14" spans="2:18" s="384" customFormat="1">
      <c r="C14" s="384" t="s">
        <v>855</v>
      </c>
      <c r="E14" s="397"/>
      <c r="F14" s="398" t="s">
        <v>414</v>
      </c>
      <c r="G14" s="405">
        <v>191423983</v>
      </c>
      <c r="H14" s="405">
        <v>195012281</v>
      </c>
      <c r="I14" s="405">
        <v>25603610.630000003</v>
      </c>
      <c r="J14" s="405">
        <v>12253994.250000002</v>
      </c>
      <c r="K14" s="405">
        <v>14588061.330000002</v>
      </c>
      <c r="L14" s="405">
        <v>25544773.140000004</v>
      </c>
      <c r="M14" s="308"/>
      <c r="N14" s="399">
        <f t="shared" si="2"/>
        <v>13.099058689539664</v>
      </c>
      <c r="O14" s="399">
        <f t="shared" si="3"/>
        <v>99.770198465949733</v>
      </c>
      <c r="Q14" s="385"/>
      <c r="R14" s="385"/>
    </row>
    <row r="15" spans="2:18" s="384" customFormat="1">
      <c r="C15" s="384" t="s">
        <v>856</v>
      </c>
      <c r="E15" s="397"/>
      <c r="F15" s="398" t="s">
        <v>857</v>
      </c>
      <c r="G15" s="405">
        <v>1566573939</v>
      </c>
      <c r="H15" s="405">
        <v>1662781808.0999997</v>
      </c>
      <c r="I15" s="405">
        <v>621518464.66999984</v>
      </c>
      <c r="J15" s="405">
        <v>391513273.69000006</v>
      </c>
      <c r="K15" s="405">
        <v>514184757.4599998</v>
      </c>
      <c r="L15" s="405">
        <v>619607799.63999987</v>
      </c>
      <c r="M15" s="308"/>
      <c r="N15" s="399">
        <f t="shared" si="2"/>
        <v>37.263325628273691</v>
      </c>
      <c r="O15" s="399">
        <f t="shared" si="3"/>
        <v>99.692581131758587</v>
      </c>
      <c r="Q15" s="385"/>
      <c r="R15" s="385"/>
    </row>
    <row r="16" spans="2:18" s="384" customFormat="1">
      <c r="C16" s="384" t="s">
        <v>858</v>
      </c>
      <c r="E16" s="400"/>
      <c r="F16" s="398" t="s">
        <v>859</v>
      </c>
      <c r="G16" s="405">
        <v>20684202680</v>
      </c>
      <c r="H16" s="405">
        <v>20657560219.420002</v>
      </c>
      <c r="I16" s="405">
        <v>9772049381.8400059</v>
      </c>
      <c r="J16" s="405">
        <v>5807044622.7000027</v>
      </c>
      <c r="K16" s="405">
        <v>7792574333.6200047</v>
      </c>
      <c r="L16" s="405">
        <v>9693903991.590004</v>
      </c>
      <c r="M16" s="308"/>
      <c r="N16" s="399">
        <f t="shared" si="2"/>
        <v>46.926664565532015</v>
      </c>
      <c r="O16" s="399">
        <f t="shared" si="3"/>
        <v>99.200317280475218</v>
      </c>
      <c r="Q16" s="385"/>
      <c r="R16" s="385"/>
    </row>
    <row r="17" spans="2:18" s="384" customFormat="1">
      <c r="C17" s="384" t="s">
        <v>860</v>
      </c>
      <c r="E17" s="400"/>
      <c r="F17" s="398" t="s">
        <v>861</v>
      </c>
      <c r="G17" s="405">
        <v>0</v>
      </c>
      <c r="H17" s="405">
        <v>752301.34</v>
      </c>
      <c r="I17" s="405">
        <v>110825.75</v>
      </c>
      <c r="J17" s="405">
        <v>0</v>
      </c>
      <c r="K17" s="405">
        <v>27087.02</v>
      </c>
      <c r="L17" s="405">
        <v>110825.75</v>
      </c>
      <c r="M17" s="308"/>
      <c r="N17" s="399">
        <f t="shared" si="2"/>
        <v>14.731563551382218</v>
      </c>
      <c r="O17" s="399">
        <f t="shared" si="3"/>
        <v>100</v>
      </c>
      <c r="Q17" s="385"/>
      <c r="R17" s="385"/>
    </row>
    <row r="18" spans="2:18" s="384" customFormat="1">
      <c r="C18" s="384" t="s">
        <v>862</v>
      </c>
      <c r="E18" s="400"/>
      <c r="F18" s="398" t="s">
        <v>863</v>
      </c>
      <c r="G18" s="405">
        <v>0</v>
      </c>
      <c r="H18" s="405">
        <v>478946976.84000003</v>
      </c>
      <c r="I18" s="405">
        <v>98593.15</v>
      </c>
      <c r="J18" s="405">
        <v>9249.84</v>
      </c>
      <c r="K18" s="405">
        <v>18629.599999999999</v>
      </c>
      <c r="L18" s="405">
        <v>98593.15</v>
      </c>
      <c r="M18" s="308"/>
      <c r="N18" s="399">
        <f t="shared" si="2"/>
        <v>2.0585399797384381E-2</v>
      </c>
      <c r="O18" s="399">
        <f t="shared" si="3"/>
        <v>100</v>
      </c>
      <c r="Q18" s="385"/>
      <c r="R18" s="385"/>
    </row>
    <row r="19" spans="2:18" s="384" customFormat="1">
      <c r="C19" s="384" t="s">
        <v>864</v>
      </c>
      <c r="E19" s="400"/>
      <c r="F19" s="398" t="s">
        <v>25</v>
      </c>
      <c r="G19" s="405">
        <v>3817299</v>
      </c>
      <c r="H19" s="405">
        <v>3098348.01</v>
      </c>
      <c r="I19" s="405">
        <v>594983.98</v>
      </c>
      <c r="J19" s="405">
        <v>317747.42</v>
      </c>
      <c r="K19" s="405">
        <v>426074.09</v>
      </c>
      <c r="L19" s="405">
        <v>594983.98</v>
      </c>
      <c r="M19" s="308"/>
      <c r="N19" s="399">
        <f t="shared" si="2"/>
        <v>19.203265032839226</v>
      </c>
      <c r="O19" s="399">
        <f t="shared" si="3"/>
        <v>100</v>
      </c>
      <c r="Q19" s="385"/>
      <c r="R19" s="385"/>
    </row>
    <row r="20" spans="2:18" s="384" customFormat="1">
      <c r="C20" s="384" t="s">
        <v>865</v>
      </c>
      <c r="E20" s="400"/>
      <c r="F20" s="398" t="s">
        <v>26</v>
      </c>
      <c r="G20" s="405">
        <v>1403758</v>
      </c>
      <c r="H20" s="405">
        <v>1403758</v>
      </c>
      <c r="I20" s="405">
        <v>573175</v>
      </c>
      <c r="J20" s="405">
        <v>309856</v>
      </c>
      <c r="K20" s="405">
        <v>413724</v>
      </c>
      <c r="L20" s="405">
        <v>573175</v>
      </c>
      <c r="M20" s="308"/>
      <c r="N20" s="399">
        <f t="shared" si="2"/>
        <v>40.83146810205178</v>
      </c>
      <c r="O20" s="399">
        <f t="shared" si="3"/>
        <v>100</v>
      </c>
      <c r="Q20" s="385"/>
      <c r="R20" s="385"/>
    </row>
    <row r="21" spans="2:18" s="384" customFormat="1">
      <c r="C21" s="384" t="s">
        <v>866</v>
      </c>
      <c r="E21" s="397"/>
      <c r="F21" s="398" t="s">
        <v>867</v>
      </c>
      <c r="G21" s="405">
        <v>45080659</v>
      </c>
      <c r="H21" s="405">
        <v>51076173.630000003</v>
      </c>
      <c r="I21" s="405">
        <v>14905077.330000002</v>
      </c>
      <c r="J21" s="405">
        <v>9310085.1400000006</v>
      </c>
      <c r="K21" s="405">
        <v>12132952.73</v>
      </c>
      <c r="L21" s="405">
        <v>14839693.330000002</v>
      </c>
      <c r="M21" s="308"/>
      <c r="N21" s="399">
        <f t="shared" si="2"/>
        <v>29.054042766593991</v>
      </c>
      <c r="O21" s="399">
        <f t="shared" si="3"/>
        <v>99.561330689184686</v>
      </c>
      <c r="Q21" s="385"/>
      <c r="R21" s="385"/>
    </row>
    <row r="22" spans="2:18" s="384" customFormat="1">
      <c r="C22" s="384" t="s">
        <v>868</v>
      </c>
      <c r="E22" s="397"/>
      <c r="F22" s="398" t="s">
        <v>869</v>
      </c>
      <c r="G22" s="405">
        <v>34432499</v>
      </c>
      <c r="H22" s="405">
        <v>33183788.090000004</v>
      </c>
      <c r="I22" s="405">
        <v>12421318.130000001</v>
      </c>
      <c r="J22" s="405">
        <v>8535415.5899999999</v>
      </c>
      <c r="K22" s="405">
        <v>10479166.210000005</v>
      </c>
      <c r="L22" s="405">
        <v>12369173.620000001</v>
      </c>
      <c r="M22" s="308"/>
      <c r="N22" s="399">
        <f t="shared" si="2"/>
        <v>37.27474870094013</v>
      </c>
      <c r="O22" s="399">
        <f t="shared" si="3"/>
        <v>99.580201477377344</v>
      </c>
      <c r="Q22" s="385"/>
      <c r="R22" s="385"/>
    </row>
    <row r="23" spans="2:18" s="384" customFormat="1">
      <c r="C23" s="384" t="s">
        <v>870</v>
      </c>
      <c r="E23" s="397"/>
      <c r="F23" s="398" t="s">
        <v>871</v>
      </c>
      <c r="G23" s="405">
        <v>630816400</v>
      </c>
      <c r="H23" s="405">
        <v>605527598.89999986</v>
      </c>
      <c r="I23" s="405">
        <v>155719711.10999998</v>
      </c>
      <c r="J23" s="405">
        <v>109688131.31</v>
      </c>
      <c r="K23" s="405">
        <v>134134293.14999995</v>
      </c>
      <c r="L23" s="405">
        <v>155214118.22999996</v>
      </c>
      <c r="M23" s="308"/>
      <c r="N23" s="399">
        <f t="shared" si="2"/>
        <v>25.632872640646205</v>
      </c>
      <c r="O23" s="399">
        <f t="shared" si="3"/>
        <v>99.675318637315684</v>
      </c>
      <c r="Q23" s="385"/>
      <c r="R23" s="385"/>
    </row>
    <row r="24" spans="2:18" s="384" customFormat="1">
      <c r="C24" s="384" t="s">
        <v>872</v>
      </c>
      <c r="E24" s="397"/>
      <c r="F24" s="398" t="s">
        <v>873</v>
      </c>
      <c r="G24" s="405">
        <v>10431671</v>
      </c>
      <c r="H24" s="405">
        <v>2774688</v>
      </c>
      <c r="I24" s="405">
        <v>274688</v>
      </c>
      <c r="J24" s="405">
        <v>274688</v>
      </c>
      <c r="K24" s="405">
        <v>274688</v>
      </c>
      <c r="L24" s="405">
        <v>274688</v>
      </c>
      <c r="M24" s="308"/>
      <c r="N24" s="399">
        <f t="shared" si="2"/>
        <v>9.8997797229814672</v>
      </c>
      <c r="O24" s="399">
        <f t="shared" si="3"/>
        <v>100</v>
      </c>
      <c r="Q24" s="385"/>
      <c r="R24" s="385"/>
    </row>
    <row r="25" spans="2:18" s="384" customFormat="1">
      <c r="C25" s="384" t="s">
        <v>874</v>
      </c>
      <c r="E25" s="397"/>
      <c r="F25" s="398" t="s">
        <v>420</v>
      </c>
      <c r="G25" s="405">
        <v>134400000</v>
      </c>
      <c r="H25" s="405">
        <v>134400000</v>
      </c>
      <c r="I25" s="405">
        <v>0</v>
      </c>
      <c r="J25" s="405">
        <v>0</v>
      </c>
      <c r="K25" s="405">
        <v>0</v>
      </c>
      <c r="L25" s="405">
        <v>0</v>
      </c>
      <c r="M25" s="308"/>
      <c r="N25" s="399">
        <f t="shared" si="2"/>
        <v>0</v>
      </c>
      <c r="O25" s="399" t="str">
        <f t="shared" si="3"/>
        <v>n.a.</v>
      </c>
      <c r="Q25" s="385"/>
      <c r="R25" s="385"/>
    </row>
    <row r="26" spans="2:18" s="384" customFormat="1">
      <c r="C26" s="384" t="s">
        <v>875</v>
      </c>
      <c r="E26" s="397"/>
      <c r="F26" s="398" t="s">
        <v>426</v>
      </c>
      <c r="G26" s="405">
        <v>341112322</v>
      </c>
      <c r="H26" s="405">
        <v>187349608.28999999</v>
      </c>
      <c r="I26" s="405">
        <v>62817949.679999985</v>
      </c>
      <c r="J26" s="405">
        <v>42193341.609999985</v>
      </c>
      <c r="K26" s="405">
        <v>52427897.859999999</v>
      </c>
      <c r="L26" s="405">
        <v>62546279.699999981</v>
      </c>
      <c r="M26" s="308"/>
      <c r="N26" s="399">
        <f t="shared" si="2"/>
        <v>33.384793419575281</v>
      </c>
      <c r="O26" s="399">
        <f t="shared" si="3"/>
        <v>99.567528100831197</v>
      </c>
      <c r="Q26" s="385"/>
      <c r="R26" s="385"/>
    </row>
    <row r="27" spans="2:18" s="384" customFormat="1">
      <c r="C27" s="384" t="s">
        <v>876</v>
      </c>
      <c r="E27" s="397"/>
      <c r="F27" s="398" t="s">
        <v>428</v>
      </c>
      <c r="G27" s="405">
        <v>141873365</v>
      </c>
      <c r="H27" s="405">
        <v>141997302.84000003</v>
      </c>
      <c r="I27" s="405">
        <v>38342332.390000001</v>
      </c>
      <c r="J27" s="405">
        <v>22628589.579999998</v>
      </c>
      <c r="K27" s="405">
        <v>30919303.119999997</v>
      </c>
      <c r="L27" s="405">
        <v>38342332.390000001</v>
      </c>
      <c r="M27" s="308"/>
      <c r="N27" s="399">
        <f t="shared" si="2"/>
        <v>27.002155409390728</v>
      </c>
      <c r="O27" s="399">
        <f t="shared" si="3"/>
        <v>100</v>
      </c>
      <c r="Q27" s="385"/>
      <c r="R27" s="385"/>
    </row>
    <row r="28" spans="2:18" s="384" customFormat="1" ht="16.5">
      <c r="C28" s="384" t="s">
        <v>877</v>
      </c>
      <c r="E28" s="397"/>
      <c r="F28" s="398" t="s">
        <v>878</v>
      </c>
      <c r="G28" s="405">
        <v>4733026525</v>
      </c>
      <c r="H28" s="405">
        <v>4733026525</v>
      </c>
      <c r="I28" s="405">
        <v>1886812679.7300005</v>
      </c>
      <c r="J28" s="405">
        <v>1548955281.9000003</v>
      </c>
      <c r="K28" s="405">
        <v>1881839704.9700005</v>
      </c>
      <c r="L28" s="405">
        <v>1886669569.7300005</v>
      </c>
      <c r="M28" s="308"/>
      <c r="N28" s="399">
        <f t="shared" si="2"/>
        <v>39.861800050444479</v>
      </c>
      <c r="O28" s="399">
        <f t="shared" si="3"/>
        <v>99.992415251310447</v>
      </c>
      <c r="Q28" s="385"/>
      <c r="R28" s="385"/>
    </row>
    <row r="29" spans="2:18" s="386" customFormat="1" ht="13.5">
      <c r="B29" s="384"/>
      <c r="C29" s="384" t="s">
        <v>879</v>
      </c>
      <c r="D29" s="384"/>
      <c r="E29" s="397"/>
      <c r="F29" s="398" t="s">
        <v>880</v>
      </c>
      <c r="G29" s="405">
        <v>976443840</v>
      </c>
      <c r="H29" s="405">
        <v>976443839.99999976</v>
      </c>
      <c r="I29" s="405">
        <v>734351584.00999975</v>
      </c>
      <c r="J29" s="405">
        <v>0</v>
      </c>
      <c r="K29" s="405">
        <v>734351584.00999975</v>
      </c>
      <c r="L29" s="405">
        <v>734351584.00999975</v>
      </c>
      <c r="M29" s="308"/>
      <c r="N29" s="399">
        <f t="shared" si="2"/>
        <v>75.206740411204791</v>
      </c>
      <c r="O29" s="399">
        <f t="shared" si="3"/>
        <v>100</v>
      </c>
      <c r="Q29" s="385"/>
      <c r="R29" s="385"/>
    </row>
    <row r="30" spans="2:18" s="386" customFormat="1" ht="13.5">
      <c r="B30" s="384"/>
      <c r="C30" s="384" t="s">
        <v>881</v>
      </c>
      <c r="D30" s="384"/>
      <c r="E30" s="397"/>
      <c r="F30" s="398" t="s">
        <v>882</v>
      </c>
      <c r="G30" s="405">
        <v>2595000000</v>
      </c>
      <c r="H30" s="405">
        <v>2595000000</v>
      </c>
      <c r="I30" s="405">
        <v>1745674999.77</v>
      </c>
      <c r="J30" s="405">
        <v>0</v>
      </c>
      <c r="K30" s="405">
        <v>846798324.26999998</v>
      </c>
      <c r="L30" s="405">
        <v>1745674999.77</v>
      </c>
      <c r="M30" s="308"/>
      <c r="N30" s="399">
        <f t="shared" si="2"/>
        <v>67.270712900578033</v>
      </c>
      <c r="O30" s="399">
        <f t="shared" si="3"/>
        <v>100</v>
      </c>
      <c r="Q30" s="385"/>
      <c r="R30" s="385"/>
    </row>
    <row r="31" spans="2:18" s="384" customFormat="1">
      <c r="E31" s="394" t="s">
        <v>113</v>
      </c>
      <c r="F31" s="398"/>
      <c r="G31" s="404">
        <f t="shared" ref="G31:L31" si="4">SUM(G32:G34)</f>
        <v>328079712</v>
      </c>
      <c r="H31" s="404">
        <f t="shared" si="4"/>
        <v>292901540.41000003</v>
      </c>
      <c r="I31" s="404">
        <f t="shared" si="4"/>
        <v>90057328.769999996</v>
      </c>
      <c r="J31" s="404">
        <f t="shared" si="4"/>
        <v>49393675.61999999</v>
      </c>
      <c r="K31" s="404">
        <f t="shared" si="4"/>
        <v>62580601.390000015</v>
      </c>
      <c r="L31" s="404">
        <f t="shared" si="4"/>
        <v>77830073.529999986</v>
      </c>
      <c r="M31" s="395"/>
      <c r="N31" s="396">
        <f t="shared" si="2"/>
        <v>26.572094302083354</v>
      </c>
      <c r="O31" s="396">
        <f t="shared" si="3"/>
        <v>86.422809329346691</v>
      </c>
      <c r="Q31" s="385"/>
      <c r="R31" s="385"/>
    </row>
    <row r="32" spans="2:18" s="384" customFormat="1">
      <c r="C32" s="384" t="s">
        <v>883</v>
      </c>
      <c r="E32" s="397"/>
      <c r="F32" s="398" t="s">
        <v>435</v>
      </c>
      <c r="G32" s="405">
        <v>186884616</v>
      </c>
      <c r="H32" s="405">
        <v>156216263.83000001</v>
      </c>
      <c r="I32" s="405">
        <v>64573353.449999988</v>
      </c>
      <c r="J32" s="405">
        <v>39489910.809999995</v>
      </c>
      <c r="K32" s="405">
        <v>50397291.24000001</v>
      </c>
      <c r="L32" s="405">
        <v>62409714.469999984</v>
      </c>
      <c r="M32" s="308"/>
      <c r="N32" s="399">
        <f t="shared" si="2"/>
        <v>39.950843106782024</v>
      </c>
      <c r="O32" s="399">
        <f t="shared" si="3"/>
        <v>96.649331551790425</v>
      </c>
      <c r="Q32" s="385"/>
      <c r="R32" s="385"/>
    </row>
    <row r="33" spans="2:18" s="386" customFormat="1" ht="13.5">
      <c r="B33" s="384"/>
      <c r="C33" s="384" t="s">
        <v>884</v>
      </c>
      <c r="D33" s="384"/>
      <c r="E33" s="397"/>
      <c r="F33" s="398" t="s">
        <v>885</v>
      </c>
      <c r="G33" s="405">
        <v>46823274</v>
      </c>
      <c r="H33" s="405">
        <v>50466501.909999996</v>
      </c>
      <c r="I33" s="405">
        <v>13090118.150000002</v>
      </c>
      <c r="J33" s="405">
        <v>8473860.1499999985</v>
      </c>
      <c r="K33" s="405">
        <v>10333433.830000004</v>
      </c>
      <c r="L33" s="405">
        <v>12757223.260000009</v>
      </c>
      <c r="M33" s="308"/>
      <c r="N33" s="399">
        <f t="shared" si="2"/>
        <v>25.278596251332708</v>
      </c>
      <c r="O33" s="399">
        <f t="shared" si="3"/>
        <v>97.456899271761017</v>
      </c>
      <c r="Q33" s="385"/>
      <c r="R33" s="385"/>
    </row>
    <row r="34" spans="2:18" s="384" customFormat="1">
      <c r="C34" s="384" t="s">
        <v>886</v>
      </c>
      <c r="E34" s="397"/>
      <c r="F34" s="398" t="s">
        <v>887</v>
      </c>
      <c r="G34" s="405">
        <v>94371822</v>
      </c>
      <c r="H34" s="405">
        <v>86218774.670000002</v>
      </c>
      <c r="I34" s="405">
        <v>12393857.17</v>
      </c>
      <c r="J34" s="405">
        <v>1429904.6600000001</v>
      </c>
      <c r="K34" s="405">
        <v>1849876.3199999998</v>
      </c>
      <c r="L34" s="405">
        <v>2663135.7999999998</v>
      </c>
      <c r="M34" s="308"/>
      <c r="N34" s="399">
        <f t="shared" si="2"/>
        <v>3.0888119324278027</v>
      </c>
      <c r="O34" s="399">
        <f t="shared" si="3"/>
        <v>21.487546318076536</v>
      </c>
      <c r="Q34" s="385"/>
      <c r="R34" s="385"/>
    </row>
    <row r="35" spans="2:18" s="384" customFormat="1">
      <c r="E35" s="394" t="s">
        <v>888</v>
      </c>
      <c r="F35" s="398"/>
      <c r="G35" s="404">
        <f t="shared" ref="G35:L35" si="5">SUM(G36:G39)</f>
        <v>4364444063</v>
      </c>
      <c r="H35" s="404">
        <f t="shared" si="5"/>
        <v>4554403751.9299994</v>
      </c>
      <c r="I35" s="404">
        <f t="shared" si="5"/>
        <v>2226762146.5600004</v>
      </c>
      <c r="J35" s="404">
        <f t="shared" si="5"/>
        <v>1411127779.0799997</v>
      </c>
      <c r="K35" s="404">
        <f t="shared" si="5"/>
        <v>1799669694.5499997</v>
      </c>
      <c r="L35" s="404">
        <f t="shared" si="5"/>
        <v>2226762146.5600004</v>
      </c>
      <c r="M35" s="395"/>
      <c r="N35" s="396">
        <f t="shared" si="2"/>
        <v>48.892506414618495</v>
      </c>
      <c r="O35" s="396">
        <f t="shared" si="3"/>
        <v>100</v>
      </c>
      <c r="Q35" s="385"/>
      <c r="R35" s="385"/>
    </row>
    <row r="36" spans="2:18" s="384" customFormat="1">
      <c r="C36" s="384" t="s">
        <v>889</v>
      </c>
      <c r="E36" s="397"/>
      <c r="F36" s="398" t="s">
        <v>890</v>
      </c>
      <c r="G36" s="405">
        <v>2811277388</v>
      </c>
      <c r="H36" s="405">
        <v>2966318483.1099997</v>
      </c>
      <c r="I36" s="405">
        <v>1536257609.3300004</v>
      </c>
      <c r="J36" s="405">
        <v>951735701.5999999</v>
      </c>
      <c r="K36" s="405">
        <v>1225349611.2099998</v>
      </c>
      <c r="L36" s="405">
        <v>1536257609.3300004</v>
      </c>
      <c r="M36" s="308"/>
      <c r="N36" s="399">
        <f t="shared" si="2"/>
        <v>51.790042710428388</v>
      </c>
      <c r="O36" s="399">
        <f t="shared" si="3"/>
        <v>100</v>
      </c>
      <c r="Q36" s="385"/>
      <c r="R36" s="385"/>
    </row>
    <row r="37" spans="2:18" s="384" customFormat="1">
      <c r="C37" s="384" t="s">
        <v>891</v>
      </c>
      <c r="E37" s="397"/>
      <c r="F37" s="398" t="s">
        <v>892</v>
      </c>
      <c r="G37" s="405">
        <v>41021816</v>
      </c>
      <c r="H37" s="405">
        <v>38357236.020000003</v>
      </c>
      <c r="I37" s="405">
        <v>18061942.459999997</v>
      </c>
      <c r="J37" s="405">
        <v>11934029.049999999</v>
      </c>
      <c r="K37" s="405">
        <v>14928452.219999999</v>
      </c>
      <c r="L37" s="405">
        <v>18061942.459999997</v>
      </c>
      <c r="M37" s="308"/>
      <c r="N37" s="399">
        <f t="shared" si="2"/>
        <v>47.088748653793111</v>
      </c>
      <c r="O37" s="399">
        <f t="shared" si="3"/>
        <v>100</v>
      </c>
      <c r="Q37" s="385"/>
      <c r="R37" s="385"/>
    </row>
    <row r="38" spans="2:18" s="386" customFormat="1" ht="13.5">
      <c r="B38" s="384"/>
      <c r="C38" s="384" t="s">
        <v>893</v>
      </c>
      <c r="D38" s="384"/>
      <c r="E38" s="397"/>
      <c r="F38" s="398" t="s">
        <v>894</v>
      </c>
      <c r="G38" s="405">
        <v>1408144859</v>
      </c>
      <c r="H38" s="405">
        <v>1445728032.7999997</v>
      </c>
      <c r="I38" s="405">
        <v>672442594.76999986</v>
      </c>
      <c r="J38" s="405">
        <v>447458048.42999989</v>
      </c>
      <c r="K38" s="405">
        <v>559391631.11999989</v>
      </c>
      <c r="L38" s="405">
        <v>672442594.76999986</v>
      </c>
      <c r="M38" s="308"/>
      <c r="N38" s="399">
        <f t="shared" si="2"/>
        <v>46.512385422011441</v>
      </c>
      <c r="O38" s="399">
        <f t="shared" si="3"/>
        <v>100</v>
      </c>
      <c r="Q38" s="385"/>
      <c r="R38" s="385"/>
    </row>
    <row r="39" spans="2:18" s="384" customFormat="1">
      <c r="C39" s="384" t="s">
        <v>895</v>
      </c>
      <c r="E39" s="397"/>
      <c r="F39" s="398" t="s">
        <v>896</v>
      </c>
      <c r="G39" s="405">
        <v>104000000</v>
      </c>
      <c r="H39" s="405">
        <v>104000000</v>
      </c>
      <c r="I39" s="405">
        <v>0</v>
      </c>
      <c r="J39" s="405">
        <v>0</v>
      </c>
      <c r="K39" s="405">
        <v>0</v>
      </c>
      <c r="L39" s="405">
        <v>0</v>
      </c>
      <c r="M39" s="308"/>
      <c r="N39" s="399">
        <f t="shared" si="2"/>
        <v>0</v>
      </c>
      <c r="O39" s="399" t="str">
        <f t="shared" si="3"/>
        <v>n.a.</v>
      </c>
      <c r="Q39" s="385"/>
      <c r="R39" s="385"/>
    </row>
    <row r="40" spans="2:18" s="386" customFormat="1" ht="13.5">
      <c r="B40" s="384"/>
      <c r="C40" s="384"/>
      <c r="D40" s="384"/>
      <c r="E40" s="394" t="s">
        <v>249</v>
      </c>
      <c r="F40" s="398"/>
      <c r="G40" s="404">
        <f t="shared" ref="G40:L40" si="6">SUM(G41)</f>
        <v>1799500000</v>
      </c>
      <c r="H40" s="404">
        <f t="shared" si="6"/>
        <v>1796816375.0800004</v>
      </c>
      <c r="I40" s="404">
        <f t="shared" si="6"/>
        <v>644521419.72000003</v>
      </c>
      <c r="J40" s="404">
        <f t="shared" si="6"/>
        <v>317009022.46999985</v>
      </c>
      <c r="K40" s="404">
        <f t="shared" si="6"/>
        <v>483785310.49000019</v>
      </c>
      <c r="L40" s="404">
        <f t="shared" si="6"/>
        <v>644467640.29999995</v>
      </c>
      <c r="M40" s="395"/>
      <c r="N40" s="396">
        <f t="shared" si="2"/>
        <v>35.867195403943605</v>
      </c>
      <c r="O40" s="396">
        <f t="shared" si="3"/>
        <v>99.991655914240454</v>
      </c>
      <c r="Q40" s="385"/>
      <c r="R40" s="385"/>
    </row>
    <row r="41" spans="2:18" s="384" customFormat="1">
      <c r="C41" s="384" t="s">
        <v>897</v>
      </c>
      <c r="E41" s="397"/>
      <c r="F41" s="398" t="s">
        <v>40</v>
      </c>
      <c r="G41" s="405">
        <v>1799500000</v>
      </c>
      <c r="H41" s="405">
        <v>1796816375.0800004</v>
      </c>
      <c r="I41" s="405">
        <v>644521419.72000003</v>
      </c>
      <c r="J41" s="405">
        <v>317009022.46999985</v>
      </c>
      <c r="K41" s="405">
        <v>483785310.49000019</v>
      </c>
      <c r="L41" s="405">
        <v>644467640.29999995</v>
      </c>
      <c r="M41" s="308"/>
      <c r="N41" s="399">
        <f t="shared" si="2"/>
        <v>35.867195403943605</v>
      </c>
      <c r="O41" s="399">
        <f t="shared" si="3"/>
        <v>99.991655914240454</v>
      </c>
      <c r="Q41" s="385"/>
      <c r="R41" s="385"/>
    </row>
    <row r="42" spans="2:18" s="384" customFormat="1">
      <c r="E42" s="394" t="s">
        <v>181</v>
      </c>
      <c r="F42" s="398"/>
      <c r="G42" s="404">
        <f t="shared" ref="G42:L42" si="7">SUM(G43:G47)</f>
        <v>822866000</v>
      </c>
      <c r="H42" s="404">
        <f t="shared" si="7"/>
        <v>822398554.75999999</v>
      </c>
      <c r="I42" s="404">
        <f t="shared" si="7"/>
        <v>396943883.91000003</v>
      </c>
      <c r="J42" s="404">
        <f t="shared" si="7"/>
        <v>13386999.32</v>
      </c>
      <c r="K42" s="404">
        <f t="shared" si="7"/>
        <v>92533072.25</v>
      </c>
      <c r="L42" s="404">
        <f t="shared" si="7"/>
        <v>380289287.81</v>
      </c>
      <c r="M42" s="308"/>
      <c r="N42" s="396">
        <f t="shared" si="2"/>
        <v>46.241482990078886</v>
      </c>
      <c r="O42" s="396">
        <f t="shared" si="3"/>
        <v>95.804294567799374</v>
      </c>
      <c r="Q42" s="385"/>
      <c r="R42" s="385"/>
    </row>
    <row r="43" spans="2:18" s="384" customFormat="1">
      <c r="C43" s="384" t="s">
        <v>898</v>
      </c>
      <c r="E43" s="397"/>
      <c r="F43" s="398" t="s">
        <v>42</v>
      </c>
      <c r="G43" s="405">
        <v>40320000</v>
      </c>
      <c r="H43" s="405">
        <v>39284542.469999999</v>
      </c>
      <c r="I43" s="405">
        <v>39284542.469999999</v>
      </c>
      <c r="J43" s="405">
        <v>0</v>
      </c>
      <c r="K43" s="405">
        <v>39284542.469999999</v>
      </c>
      <c r="L43" s="405">
        <v>39284542.469999999</v>
      </c>
      <c r="M43" s="308"/>
      <c r="N43" s="399">
        <f t="shared" si="2"/>
        <v>100</v>
      </c>
      <c r="O43" s="399">
        <f t="shared" si="3"/>
        <v>100</v>
      </c>
      <c r="Q43" s="385"/>
      <c r="R43" s="385"/>
    </row>
    <row r="44" spans="2:18" s="384" customFormat="1">
      <c r="C44" s="384" t="s">
        <v>899</v>
      </c>
      <c r="E44" s="397"/>
      <c r="F44" s="398" t="s">
        <v>462</v>
      </c>
      <c r="G44" s="405">
        <v>315546000</v>
      </c>
      <c r="H44" s="405">
        <v>315546000</v>
      </c>
      <c r="I44" s="405">
        <v>58500000</v>
      </c>
      <c r="J44" s="405">
        <v>13386999.32</v>
      </c>
      <c r="K44" s="405">
        <v>25680517.489999998</v>
      </c>
      <c r="L44" s="405">
        <v>41845403.899999999</v>
      </c>
      <c r="M44" s="308"/>
      <c r="N44" s="399">
        <f t="shared" si="2"/>
        <v>13.261269006737528</v>
      </c>
      <c r="O44" s="399">
        <f t="shared" si="3"/>
        <v>71.530604957264956</v>
      </c>
      <c r="Q44" s="385"/>
      <c r="R44" s="385"/>
    </row>
    <row r="45" spans="2:18" s="384" customFormat="1">
      <c r="C45" s="384" t="s">
        <v>900</v>
      </c>
      <c r="E45" s="397"/>
      <c r="F45" s="398" t="s">
        <v>464</v>
      </c>
      <c r="G45" s="405">
        <v>400000000</v>
      </c>
      <c r="H45" s="405">
        <v>400000000</v>
      </c>
      <c r="I45" s="405">
        <v>271591329.14999998</v>
      </c>
      <c r="J45" s="405">
        <v>0</v>
      </c>
      <c r="K45" s="405">
        <v>0</v>
      </c>
      <c r="L45" s="405">
        <v>271591329.14999998</v>
      </c>
      <c r="M45" s="308"/>
      <c r="N45" s="399">
        <f t="shared" si="2"/>
        <v>67.897832287499995</v>
      </c>
      <c r="O45" s="399">
        <f t="shared" si="3"/>
        <v>100</v>
      </c>
      <c r="Q45" s="385"/>
      <c r="R45" s="385"/>
    </row>
    <row r="46" spans="2:18" s="384" customFormat="1">
      <c r="C46" s="384" t="s">
        <v>901</v>
      </c>
      <c r="E46" s="397"/>
      <c r="F46" s="398" t="s">
        <v>902</v>
      </c>
      <c r="G46" s="405">
        <v>27000000</v>
      </c>
      <c r="H46" s="405">
        <v>27568012.289999999</v>
      </c>
      <c r="I46" s="405">
        <v>27568012.289999999</v>
      </c>
      <c r="J46" s="405">
        <v>0</v>
      </c>
      <c r="K46" s="405">
        <v>27568012.289999999</v>
      </c>
      <c r="L46" s="405">
        <v>27568012.289999999</v>
      </c>
      <c r="M46" s="308"/>
      <c r="N46" s="399">
        <f t="shared" si="2"/>
        <v>100</v>
      </c>
      <c r="O46" s="399">
        <f t="shared" si="3"/>
        <v>100</v>
      </c>
      <c r="Q46" s="385"/>
      <c r="R46" s="385"/>
    </row>
    <row r="47" spans="2:18" s="384" customFormat="1">
      <c r="C47" s="384" t="s">
        <v>903</v>
      </c>
      <c r="E47" s="397"/>
      <c r="F47" s="398" t="s">
        <v>904</v>
      </c>
      <c r="G47" s="405">
        <v>40000000</v>
      </c>
      <c r="H47" s="405">
        <v>40000000</v>
      </c>
      <c r="I47" s="405">
        <v>0</v>
      </c>
      <c r="J47" s="405">
        <v>0</v>
      </c>
      <c r="K47" s="405">
        <v>0</v>
      </c>
      <c r="L47" s="405">
        <v>0</v>
      </c>
      <c r="M47" s="308"/>
      <c r="N47" s="399">
        <f t="shared" si="2"/>
        <v>0</v>
      </c>
      <c r="O47" s="399" t="str">
        <f t="shared" si="3"/>
        <v>n.a.</v>
      </c>
      <c r="Q47" s="385"/>
      <c r="R47" s="385"/>
    </row>
    <row r="48" spans="2:18" s="384" customFormat="1">
      <c r="E48" s="394" t="s">
        <v>216</v>
      </c>
      <c r="F48" s="398"/>
      <c r="G48" s="404">
        <f t="shared" ref="G48:L48" si="8">SUM(G49:G67)</f>
        <v>79362797808</v>
      </c>
      <c r="H48" s="404">
        <f t="shared" si="8"/>
        <v>78196938763.720001</v>
      </c>
      <c r="I48" s="404">
        <f t="shared" si="8"/>
        <v>30470680435.260002</v>
      </c>
      <c r="J48" s="404">
        <f t="shared" si="8"/>
        <v>20955477096.420002</v>
      </c>
      <c r="K48" s="404">
        <f t="shared" si="8"/>
        <v>23298569962.41</v>
      </c>
      <c r="L48" s="404">
        <f t="shared" si="8"/>
        <v>30436844099.790001</v>
      </c>
      <c r="M48" s="395"/>
      <c r="N48" s="396">
        <f t="shared" si="2"/>
        <v>38.923319225779437</v>
      </c>
      <c r="O48" s="396">
        <f t="shared" si="3"/>
        <v>99.888954447401019</v>
      </c>
      <c r="Q48" s="385"/>
      <c r="R48" s="385"/>
    </row>
    <row r="49" spans="3:18" s="384" customFormat="1">
      <c r="C49" s="384" t="s">
        <v>905</v>
      </c>
      <c r="E49" s="397"/>
      <c r="F49" s="398" t="s">
        <v>738</v>
      </c>
      <c r="G49" s="405">
        <v>2648446919</v>
      </c>
      <c r="H49" s="405">
        <v>2405227690.9400001</v>
      </c>
      <c r="I49" s="405">
        <v>1272448030.1100001</v>
      </c>
      <c r="J49" s="405">
        <v>845310651.36000013</v>
      </c>
      <c r="K49" s="405">
        <v>1083120480.7500002</v>
      </c>
      <c r="L49" s="405">
        <v>1272447848.1600001</v>
      </c>
      <c r="M49" s="308"/>
      <c r="N49" s="399">
        <f t="shared" si="2"/>
        <v>52.903425856647601</v>
      </c>
      <c r="O49" s="399">
        <f t="shared" si="3"/>
        <v>99.999985700791257</v>
      </c>
      <c r="Q49" s="385"/>
      <c r="R49" s="385"/>
    </row>
    <row r="50" spans="3:18" s="384" customFormat="1">
      <c r="C50" s="384" t="s">
        <v>906</v>
      </c>
      <c r="E50" s="397"/>
      <c r="F50" s="398" t="s">
        <v>907</v>
      </c>
      <c r="G50" s="405">
        <v>5881351223</v>
      </c>
      <c r="H50" s="405">
        <v>5304054444.0799971</v>
      </c>
      <c r="I50" s="405">
        <v>2090823207.1599998</v>
      </c>
      <c r="J50" s="405">
        <v>1168265320.7500007</v>
      </c>
      <c r="K50" s="405">
        <v>1746172243.4199991</v>
      </c>
      <c r="L50" s="405">
        <v>2073896454.549999</v>
      </c>
      <c r="M50" s="308"/>
      <c r="N50" s="399">
        <f t="shared" si="2"/>
        <v>39.100210535446763</v>
      </c>
      <c r="O50" s="399">
        <f t="shared" si="3"/>
        <v>99.190426404679485</v>
      </c>
      <c r="Q50" s="385"/>
      <c r="R50" s="385"/>
    </row>
    <row r="51" spans="3:18" s="384" customFormat="1">
      <c r="C51" s="384" t="s">
        <v>908</v>
      </c>
      <c r="E51" s="397"/>
      <c r="F51" s="398" t="s">
        <v>801</v>
      </c>
      <c r="G51" s="405">
        <v>1265428207</v>
      </c>
      <c r="H51" s="405">
        <v>1226516854.2499998</v>
      </c>
      <c r="I51" s="405">
        <v>379352641.46000022</v>
      </c>
      <c r="J51" s="405">
        <v>186491653.71000007</v>
      </c>
      <c r="K51" s="405">
        <v>271118123.93000001</v>
      </c>
      <c r="L51" s="405">
        <v>372110523.85000026</v>
      </c>
      <c r="M51" s="308"/>
      <c r="N51" s="399">
        <f t="shared" si="2"/>
        <v>30.3388023214358</v>
      </c>
      <c r="O51" s="399">
        <f t="shared" si="3"/>
        <v>98.090927327637019</v>
      </c>
      <c r="Q51" s="385"/>
      <c r="R51" s="385"/>
    </row>
    <row r="52" spans="3:18" s="384" customFormat="1">
      <c r="C52" s="384" t="s">
        <v>909</v>
      </c>
      <c r="E52" s="397"/>
      <c r="F52" s="398" t="s">
        <v>910</v>
      </c>
      <c r="G52" s="405">
        <v>283096047</v>
      </c>
      <c r="H52" s="405">
        <v>325893413.99000001</v>
      </c>
      <c r="I52" s="405">
        <v>78553558.449999988</v>
      </c>
      <c r="J52" s="405">
        <v>42406037.330000006</v>
      </c>
      <c r="K52" s="405">
        <v>55512598.850000001</v>
      </c>
      <c r="L52" s="405">
        <v>77585725.019999981</v>
      </c>
      <c r="M52" s="308"/>
      <c r="N52" s="399">
        <f t="shared" si="2"/>
        <v>23.807085902748771</v>
      </c>
      <c r="O52" s="399">
        <f t="shared" si="3"/>
        <v>98.767931779161799</v>
      </c>
      <c r="Q52" s="385"/>
      <c r="R52" s="385"/>
    </row>
    <row r="53" spans="3:18" s="384" customFormat="1">
      <c r="C53" s="384" t="s">
        <v>911</v>
      </c>
      <c r="E53" s="397"/>
      <c r="F53" s="398" t="s">
        <v>912</v>
      </c>
      <c r="G53" s="405">
        <v>736845170</v>
      </c>
      <c r="H53" s="405">
        <v>674514460.14000034</v>
      </c>
      <c r="I53" s="405">
        <v>169703112.25</v>
      </c>
      <c r="J53" s="405">
        <v>87414397.349999994</v>
      </c>
      <c r="K53" s="405">
        <v>124936192.78999999</v>
      </c>
      <c r="L53" s="405">
        <v>164246017.82999998</v>
      </c>
      <c r="M53" s="308"/>
      <c r="N53" s="399">
        <f t="shared" si="2"/>
        <v>24.35025896937918</v>
      </c>
      <c r="O53" s="399">
        <f t="shared" si="3"/>
        <v>96.784328615045766</v>
      </c>
      <c r="Q53" s="385"/>
      <c r="R53" s="385"/>
    </row>
    <row r="54" spans="3:18" s="384" customFormat="1">
      <c r="C54" s="384" t="s">
        <v>913</v>
      </c>
      <c r="E54" s="397"/>
      <c r="F54" s="398" t="s">
        <v>750</v>
      </c>
      <c r="G54" s="405">
        <v>230738943</v>
      </c>
      <c r="H54" s="405">
        <v>218235698.63999996</v>
      </c>
      <c r="I54" s="405">
        <v>84702778.120000005</v>
      </c>
      <c r="J54" s="405">
        <v>55216373.449999988</v>
      </c>
      <c r="K54" s="405">
        <v>65195525.079999991</v>
      </c>
      <c r="L54" s="405">
        <v>82332322.390000001</v>
      </c>
      <c r="M54" s="308"/>
      <c r="N54" s="399">
        <f t="shared" si="2"/>
        <v>37.726331165376756</v>
      </c>
      <c r="O54" s="399">
        <f t="shared" si="3"/>
        <v>97.201442759478638</v>
      </c>
      <c r="Q54" s="385"/>
      <c r="R54" s="385"/>
    </row>
    <row r="55" spans="3:18" s="384" customFormat="1">
      <c r="C55" s="384" t="s">
        <v>914</v>
      </c>
      <c r="E55" s="397"/>
      <c r="F55" s="398" t="s">
        <v>915</v>
      </c>
      <c r="G55" s="405">
        <v>101634921</v>
      </c>
      <c r="H55" s="405">
        <v>100868463.09</v>
      </c>
      <c r="I55" s="405">
        <v>35905233.899999999</v>
      </c>
      <c r="J55" s="405">
        <v>20094616.440000001</v>
      </c>
      <c r="K55" s="405">
        <v>30671815.030000001</v>
      </c>
      <c r="L55" s="405">
        <v>35460235.329999991</v>
      </c>
      <c r="M55" s="308"/>
      <c r="N55" s="399">
        <f t="shared" si="2"/>
        <v>35.154927758104684</v>
      </c>
      <c r="O55" s="399">
        <f t="shared" si="3"/>
        <v>98.760630354785107</v>
      </c>
      <c r="Q55" s="385"/>
      <c r="R55" s="385"/>
    </row>
    <row r="56" spans="3:18" s="384" customFormat="1">
      <c r="C56" s="384" t="s">
        <v>916</v>
      </c>
      <c r="E56" s="397"/>
      <c r="F56" s="398" t="s">
        <v>804</v>
      </c>
      <c r="G56" s="405">
        <v>1515911529</v>
      </c>
      <c r="H56" s="405">
        <v>1515388302.95</v>
      </c>
      <c r="I56" s="405">
        <v>1469706116.1800001</v>
      </c>
      <c r="J56" s="405">
        <v>1453960051.8</v>
      </c>
      <c r="K56" s="405">
        <v>1456892512.0799999</v>
      </c>
      <c r="L56" s="405">
        <v>1469706116.1800001</v>
      </c>
      <c r="M56" s="308"/>
      <c r="N56" s="399">
        <f t="shared" si="2"/>
        <v>96.985446787396299</v>
      </c>
      <c r="O56" s="399">
        <f t="shared" si="3"/>
        <v>100</v>
      </c>
      <c r="Q56" s="385"/>
      <c r="R56" s="385"/>
    </row>
    <row r="57" spans="3:18" s="384" customFormat="1">
      <c r="C57" s="384" t="s">
        <v>917</v>
      </c>
      <c r="E57" s="397"/>
      <c r="F57" s="398" t="s">
        <v>80</v>
      </c>
      <c r="G57" s="405">
        <v>28275868044</v>
      </c>
      <c r="H57" s="405">
        <v>28275868044</v>
      </c>
      <c r="I57" s="405">
        <v>18529460054</v>
      </c>
      <c r="J57" s="405">
        <v>13478827667</v>
      </c>
      <c r="K57" s="405">
        <v>13478844577</v>
      </c>
      <c r="L57" s="405">
        <v>18529460054</v>
      </c>
      <c r="M57" s="308"/>
      <c r="N57" s="399">
        <f t="shared" si="2"/>
        <v>65.531003416646158</v>
      </c>
      <c r="O57" s="399">
        <f t="shared" si="3"/>
        <v>100</v>
      </c>
      <c r="Q57" s="385"/>
      <c r="R57" s="385"/>
    </row>
    <row r="58" spans="3:18" s="384" customFormat="1">
      <c r="C58" s="384" t="s">
        <v>918</v>
      </c>
      <c r="E58" s="397"/>
      <c r="F58" s="398" t="s">
        <v>796</v>
      </c>
      <c r="G58" s="405">
        <v>735511503</v>
      </c>
      <c r="H58" s="405">
        <v>655511503.00000012</v>
      </c>
      <c r="I58" s="405">
        <v>193199959.66</v>
      </c>
      <c r="J58" s="405">
        <v>0</v>
      </c>
      <c r="K58" s="405">
        <v>69002298.989999995</v>
      </c>
      <c r="L58" s="405">
        <v>193199959.66</v>
      </c>
      <c r="M58" s="308"/>
      <c r="N58" s="399">
        <f t="shared" si="2"/>
        <v>29.473160848559505</v>
      </c>
      <c r="O58" s="399">
        <f t="shared" si="3"/>
        <v>100</v>
      </c>
      <c r="Q58" s="385"/>
      <c r="R58" s="385"/>
    </row>
    <row r="59" spans="3:18" s="384" customFormat="1">
      <c r="C59" s="384" t="s">
        <v>919</v>
      </c>
      <c r="E59" s="397"/>
      <c r="F59" s="398" t="s">
        <v>920</v>
      </c>
      <c r="G59" s="405">
        <v>2112542506</v>
      </c>
      <c r="H59" s="405">
        <v>1899852000</v>
      </c>
      <c r="I59" s="405">
        <v>876684413.50999999</v>
      </c>
      <c r="J59" s="405">
        <v>400347453.60000002</v>
      </c>
      <c r="K59" s="405">
        <v>825074501.50999999</v>
      </c>
      <c r="L59" s="405">
        <v>876257512.36000001</v>
      </c>
      <c r="M59" s="308"/>
      <c r="N59" s="399">
        <f t="shared" si="2"/>
        <v>46.122409132921931</v>
      </c>
      <c r="O59" s="399">
        <f t="shared" si="3"/>
        <v>99.951305037089597</v>
      </c>
      <c r="Q59" s="385"/>
      <c r="R59" s="385"/>
    </row>
    <row r="60" spans="3:18" s="384" customFormat="1">
      <c r="C60" s="384" t="s">
        <v>921</v>
      </c>
      <c r="E60" s="397"/>
      <c r="F60" s="398" t="s">
        <v>922</v>
      </c>
      <c r="G60" s="405">
        <v>48587667</v>
      </c>
      <c r="H60" s="405">
        <v>48587667</v>
      </c>
      <c r="I60" s="405">
        <v>0</v>
      </c>
      <c r="J60" s="405">
        <v>0</v>
      </c>
      <c r="K60" s="405">
        <v>0</v>
      </c>
      <c r="L60" s="405">
        <v>0</v>
      </c>
      <c r="M60" s="308"/>
      <c r="N60" s="399">
        <f t="shared" si="2"/>
        <v>0</v>
      </c>
      <c r="O60" s="399" t="str">
        <f t="shared" si="3"/>
        <v>n.a.</v>
      </c>
      <c r="Q60" s="385"/>
      <c r="R60" s="385"/>
    </row>
    <row r="61" spans="3:18" s="384" customFormat="1">
      <c r="C61" s="384" t="s">
        <v>923</v>
      </c>
      <c r="E61" s="397"/>
      <c r="F61" s="398" t="s">
        <v>924</v>
      </c>
      <c r="G61" s="405">
        <v>600000000</v>
      </c>
      <c r="H61" s="405">
        <v>600000000</v>
      </c>
      <c r="I61" s="405">
        <v>0</v>
      </c>
      <c r="J61" s="405">
        <v>0</v>
      </c>
      <c r="K61" s="405">
        <v>0</v>
      </c>
      <c r="L61" s="405">
        <v>0</v>
      </c>
      <c r="M61" s="308"/>
      <c r="N61" s="399">
        <f t="shared" si="2"/>
        <v>0</v>
      </c>
      <c r="O61" s="399" t="str">
        <f t="shared" si="3"/>
        <v>n.a.</v>
      </c>
      <c r="Q61" s="385"/>
      <c r="R61" s="385"/>
    </row>
    <row r="62" spans="3:18" s="384" customFormat="1">
      <c r="C62" s="384" t="s">
        <v>925</v>
      </c>
      <c r="E62" s="397"/>
      <c r="F62" s="398" t="s">
        <v>806</v>
      </c>
      <c r="G62" s="405">
        <v>12000381528</v>
      </c>
      <c r="H62" s="405">
        <v>12003165802.940001</v>
      </c>
      <c r="I62" s="405">
        <v>8651333.2200000007</v>
      </c>
      <c r="J62" s="405">
        <v>2602541.75</v>
      </c>
      <c r="K62" s="405">
        <v>3546254.13</v>
      </c>
      <c r="L62" s="405">
        <v>8651333.2200000007</v>
      </c>
      <c r="M62" s="308"/>
      <c r="N62" s="399">
        <f t="shared" si="2"/>
        <v>7.2075428782971421E-2</v>
      </c>
      <c r="O62" s="399">
        <f t="shared" si="3"/>
        <v>100</v>
      </c>
      <c r="Q62" s="385"/>
      <c r="R62" s="385"/>
    </row>
    <row r="63" spans="3:18" s="384" customFormat="1">
      <c r="C63" s="384" t="s">
        <v>926</v>
      </c>
      <c r="E63" s="397"/>
      <c r="F63" s="398" t="s">
        <v>620</v>
      </c>
      <c r="G63" s="405">
        <v>340000000</v>
      </c>
      <c r="H63" s="405">
        <v>339314383.65999997</v>
      </c>
      <c r="I63" s="405">
        <v>678051.29</v>
      </c>
      <c r="J63" s="405">
        <v>476146.09</v>
      </c>
      <c r="K63" s="405">
        <v>530085.88</v>
      </c>
      <c r="L63" s="405">
        <v>678051.29</v>
      </c>
      <c r="M63" s="308"/>
      <c r="N63" s="399">
        <f t="shared" si="2"/>
        <v>0.19982981053919052</v>
      </c>
      <c r="O63" s="399">
        <f t="shared" si="3"/>
        <v>100</v>
      </c>
      <c r="Q63" s="385"/>
      <c r="R63" s="385"/>
    </row>
    <row r="64" spans="3:18" s="384" customFormat="1">
      <c r="C64" s="384" t="s">
        <v>927</v>
      </c>
      <c r="E64" s="401"/>
      <c r="F64" s="398" t="s">
        <v>50</v>
      </c>
      <c r="G64" s="405">
        <v>13587653297</v>
      </c>
      <c r="H64" s="405">
        <v>13564139731.040001</v>
      </c>
      <c r="I64" s="405">
        <v>4439662756.9299994</v>
      </c>
      <c r="J64" s="405">
        <v>2754289443.2199998</v>
      </c>
      <c r="K64" s="405">
        <v>3580380064.5799994</v>
      </c>
      <c r="L64" s="405">
        <v>4439662756.9299994</v>
      </c>
      <c r="M64" s="308"/>
      <c r="N64" s="399">
        <f t="shared" si="2"/>
        <v>32.730883380464839</v>
      </c>
      <c r="O64" s="399">
        <f t="shared" si="3"/>
        <v>100</v>
      </c>
      <c r="Q64" s="385"/>
      <c r="R64" s="385"/>
    </row>
    <row r="65" spans="2:18" s="384" customFormat="1">
      <c r="C65" s="384" t="s">
        <v>928</v>
      </c>
      <c r="E65" s="401"/>
      <c r="F65" s="398" t="s">
        <v>929</v>
      </c>
      <c r="G65" s="405">
        <v>1025960032</v>
      </c>
      <c r="H65" s="405">
        <v>1066960032</v>
      </c>
      <c r="I65" s="405">
        <v>359612510</v>
      </c>
      <c r="J65" s="405">
        <v>0</v>
      </c>
      <c r="K65" s="405">
        <v>32061251</v>
      </c>
      <c r="L65" s="405">
        <v>359612510</v>
      </c>
      <c r="M65" s="308"/>
      <c r="N65" s="399">
        <f t="shared" si="2"/>
        <v>33.704403090518014</v>
      </c>
      <c r="O65" s="399">
        <f t="shared" si="3"/>
        <v>100</v>
      </c>
      <c r="Q65" s="385"/>
      <c r="R65" s="385"/>
    </row>
    <row r="66" spans="2:18" s="384" customFormat="1">
      <c r="C66" s="384" t="s">
        <v>930</v>
      </c>
      <c r="E66" s="401"/>
      <c r="F66" s="398" t="s">
        <v>803</v>
      </c>
      <c r="G66" s="405">
        <v>2510135065</v>
      </c>
      <c r="H66" s="405">
        <v>2510135065</v>
      </c>
      <c r="I66" s="405">
        <v>433031109.91000003</v>
      </c>
      <c r="J66" s="405">
        <v>433031109.91000003</v>
      </c>
      <c r="K66" s="405">
        <v>433031109.91000003</v>
      </c>
      <c r="L66" s="405">
        <v>433031109.91000003</v>
      </c>
      <c r="M66" s="308"/>
      <c r="N66" s="399">
        <f t="shared" si="2"/>
        <v>17.251307148685246</v>
      </c>
      <c r="O66" s="399">
        <f t="shared" si="3"/>
        <v>100</v>
      </c>
      <c r="Q66" s="385"/>
      <c r="R66" s="385"/>
    </row>
    <row r="67" spans="2:18" s="384" customFormat="1">
      <c r="C67" s="384" t="s">
        <v>931</v>
      </c>
      <c r="E67" s="401"/>
      <c r="F67" s="398" t="s">
        <v>757</v>
      </c>
      <c r="G67" s="405">
        <v>5462705207</v>
      </c>
      <c r="H67" s="405">
        <v>5462705207.0000029</v>
      </c>
      <c r="I67" s="405">
        <v>48505569.109999999</v>
      </c>
      <c r="J67" s="405">
        <v>26743632.659999996</v>
      </c>
      <c r="K67" s="405">
        <v>42480327.479999997</v>
      </c>
      <c r="L67" s="405">
        <v>48505569.109999999</v>
      </c>
      <c r="M67" s="308"/>
      <c r="N67" s="399">
        <f t="shared" si="2"/>
        <v>0.88794044840355191</v>
      </c>
      <c r="O67" s="399">
        <f t="shared" si="3"/>
        <v>100</v>
      </c>
      <c r="Q67" s="385"/>
      <c r="R67" s="385"/>
    </row>
    <row r="68" spans="2:18" s="384" customFormat="1">
      <c r="E68" s="394" t="s">
        <v>257</v>
      </c>
      <c r="F68" s="398"/>
      <c r="G68" s="404">
        <f t="shared" ref="G68:L68" si="9">SUM(G69:G72)</f>
        <v>1374059102</v>
      </c>
      <c r="H68" s="404">
        <f t="shared" si="9"/>
        <v>1360244392.4900005</v>
      </c>
      <c r="I68" s="404">
        <f t="shared" si="9"/>
        <v>545167444.42999983</v>
      </c>
      <c r="J68" s="404">
        <f t="shared" si="9"/>
        <v>250723193.80000004</v>
      </c>
      <c r="K68" s="404">
        <f t="shared" si="9"/>
        <v>436243349.07000005</v>
      </c>
      <c r="L68" s="404">
        <f t="shared" si="9"/>
        <v>545163819.42999983</v>
      </c>
      <c r="M68" s="395"/>
      <c r="N68" s="396">
        <f t="shared" si="2"/>
        <v>40.078372860045256</v>
      </c>
      <c r="O68" s="396">
        <f t="shared" si="3"/>
        <v>99.999335066677759</v>
      </c>
      <c r="Q68" s="385"/>
      <c r="R68" s="385"/>
    </row>
    <row r="69" spans="2:18" s="384" customFormat="1">
      <c r="C69" s="384" t="s">
        <v>932</v>
      </c>
      <c r="E69" s="397"/>
      <c r="F69" s="398" t="s">
        <v>484</v>
      </c>
      <c r="G69" s="405">
        <v>1358805372</v>
      </c>
      <c r="H69" s="405">
        <v>1345137662.4300005</v>
      </c>
      <c r="I69" s="405">
        <v>540687331.33999979</v>
      </c>
      <c r="J69" s="405">
        <v>247335937.64000002</v>
      </c>
      <c r="K69" s="405">
        <v>432069664.82000005</v>
      </c>
      <c r="L69" s="405">
        <v>540683706.33999979</v>
      </c>
      <c r="M69" s="308"/>
      <c r="N69" s="399">
        <f t="shared" si="2"/>
        <v>40.195418018647324</v>
      </c>
      <c r="O69" s="399">
        <f t="shared" si="3"/>
        <v>99.999329557067483</v>
      </c>
      <c r="Q69" s="385"/>
      <c r="R69" s="385"/>
    </row>
    <row r="70" spans="2:18" s="384" customFormat="1" ht="16.5">
      <c r="C70" s="384" t="s">
        <v>933</v>
      </c>
      <c r="E70" s="401"/>
      <c r="F70" s="398" t="s">
        <v>490</v>
      </c>
      <c r="G70" s="405">
        <v>2958519.15</v>
      </c>
      <c r="H70" s="405">
        <v>2811519.21</v>
      </c>
      <c r="I70" s="405">
        <v>2474889.0799999996</v>
      </c>
      <c r="J70" s="405">
        <v>1931445.4699999997</v>
      </c>
      <c r="K70" s="405">
        <v>2343570.2999999998</v>
      </c>
      <c r="L70" s="405">
        <v>2474889.0799999996</v>
      </c>
      <c r="M70" s="308"/>
      <c r="N70" s="399">
        <f t="shared" si="2"/>
        <v>88.026753336677345</v>
      </c>
      <c r="O70" s="399">
        <f t="shared" si="3"/>
        <v>100</v>
      </c>
      <c r="Q70" s="385"/>
      <c r="R70" s="385"/>
    </row>
    <row r="71" spans="2:18" s="384" customFormat="1">
      <c r="C71" s="384" t="s">
        <v>934</v>
      </c>
      <c r="E71" s="401"/>
      <c r="F71" s="398" t="s">
        <v>54</v>
      </c>
      <c r="G71" s="405">
        <v>950000</v>
      </c>
      <c r="H71" s="405">
        <v>950000</v>
      </c>
      <c r="I71" s="405">
        <v>861025.26</v>
      </c>
      <c r="J71" s="405">
        <v>602048.6100000001</v>
      </c>
      <c r="K71" s="405">
        <v>831252.62</v>
      </c>
      <c r="L71" s="405">
        <v>861025.26</v>
      </c>
      <c r="M71" s="308"/>
      <c r="N71" s="399">
        <f t="shared" si="2"/>
        <v>90.634237894736842</v>
      </c>
      <c r="O71" s="399">
        <f t="shared" si="3"/>
        <v>100</v>
      </c>
      <c r="Q71" s="385"/>
      <c r="R71" s="385"/>
    </row>
    <row r="72" spans="2:18" s="384" customFormat="1">
      <c r="C72" s="384" t="s">
        <v>935</v>
      </c>
      <c r="E72" s="401"/>
      <c r="F72" s="398" t="s">
        <v>55</v>
      </c>
      <c r="G72" s="405">
        <v>11345210.85</v>
      </c>
      <c r="H72" s="405">
        <v>11345210.85</v>
      </c>
      <c r="I72" s="405">
        <v>1144198.7500000002</v>
      </c>
      <c r="J72" s="405">
        <v>853762.08000000007</v>
      </c>
      <c r="K72" s="405">
        <v>998861.33000000019</v>
      </c>
      <c r="L72" s="405">
        <v>1144198.7500000002</v>
      </c>
      <c r="M72" s="308"/>
      <c r="N72" s="399">
        <f t="shared" si="2"/>
        <v>10.085301764136013</v>
      </c>
      <c r="O72" s="399">
        <f t="shared" si="3"/>
        <v>100</v>
      </c>
      <c r="Q72" s="385"/>
      <c r="R72" s="385"/>
    </row>
    <row r="73" spans="2:18" s="384" customFormat="1">
      <c r="E73" s="394" t="s">
        <v>682</v>
      </c>
      <c r="F73" s="398"/>
      <c r="G73" s="404">
        <f t="shared" ref="G73:L73" si="10">SUM(G74:G76)</f>
        <v>2414492667</v>
      </c>
      <c r="H73" s="404">
        <f t="shared" si="10"/>
        <v>2455681216.5800009</v>
      </c>
      <c r="I73" s="404">
        <f t="shared" si="10"/>
        <v>1424319163.5900004</v>
      </c>
      <c r="J73" s="404">
        <f t="shared" si="10"/>
        <v>973640221.52000046</v>
      </c>
      <c r="K73" s="404">
        <f t="shared" si="10"/>
        <v>1188744930.8600001</v>
      </c>
      <c r="L73" s="404">
        <f t="shared" si="10"/>
        <v>1368337240.7000003</v>
      </c>
      <c r="M73" s="395"/>
      <c r="N73" s="396">
        <f t="shared" si="2"/>
        <v>55.721289533079869</v>
      </c>
      <c r="O73" s="396">
        <f t="shared" si="3"/>
        <v>96.069566125270867</v>
      </c>
      <c r="Q73" s="385"/>
      <c r="R73" s="385"/>
    </row>
    <row r="74" spans="2:18" s="384" customFormat="1">
      <c r="C74" s="384" t="s">
        <v>936</v>
      </c>
      <c r="E74" s="397"/>
      <c r="F74" s="398" t="s">
        <v>937</v>
      </c>
      <c r="G74" s="405">
        <v>1491388829</v>
      </c>
      <c r="H74" s="405">
        <v>994521526.22000039</v>
      </c>
      <c r="I74" s="405">
        <v>445574175.88000029</v>
      </c>
      <c r="J74" s="405">
        <v>288111196.15000033</v>
      </c>
      <c r="K74" s="405">
        <v>352749743.25000024</v>
      </c>
      <c r="L74" s="405">
        <v>441888942.20000029</v>
      </c>
      <c r="M74" s="308"/>
      <c r="N74" s="399">
        <f t="shared" si="2"/>
        <v>44.432315495426394</v>
      </c>
      <c r="O74" s="399">
        <f t="shared" si="3"/>
        <v>99.172924761018351</v>
      </c>
      <c r="Q74" s="385"/>
      <c r="R74" s="385"/>
    </row>
    <row r="75" spans="2:18" s="384" customFormat="1">
      <c r="C75" s="384" t="s">
        <v>938</v>
      </c>
      <c r="E75" s="397"/>
      <c r="F75" s="398" t="s">
        <v>939</v>
      </c>
      <c r="G75" s="405">
        <v>780633994</v>
      </c>
      <c r="H75" s="405">
        <v>1239670182.8700006</v>
      </c>
      <c r="I75" s="405">
        <v>808388332.07000005</v>
      </c>
      <c r="J75" s="405">
        <v>543969607.85000014</v>
      </c>
      <c r="K75" s="405">
        <v>689696245.89999998</v>
      </c>
      <c r="L75" s="405">
        <v>777038343.79000008</v>
      </c>
      <c r="M75" s="308"/>
      <c r="N75" s="399">
        <f t="shared" si="2"/>
        <v>62.681054568163717</v>
      </c>
      <c r="O75" s="399">
        <f t="shared" si="3"/>
        <v>96.121914798086763</v>
      </c>
      <c r="Q75" s="385"/>
      <c r="R75" s="385"/>
    </row>
    <row r="76" spans="2:18" s="384" customFormat="1">
      <c r="C76" s="384" t="s">
        <v>940</v>
      </c>
      <c r="E76" s="397"/>
      <c r="F76" s="398" t="s">
        <v>941</v>
      </c>
      <c r="G76" s="405">
        <v>142469844</v>
      </c>
      <c r="H76" s="405">
        <v>221489507.49000001</v>
      </c>
      <c r="I76" s="405">
        <v>170356655.64000002</v>
      </c>
      <c r="J76" s="405">
        <v>141559417.52000001</v>
      </c>
      <c r="K76" s="405">
        <v>146298941.71000001</v>
      </c>
      <c r="L76" s="405">
        <v>149409954.71000004</v>
      </c>
      <c r="M76" s="308"/>
      <c r="N76" s="399">
        <f t="shared" si="2"/>
        <v>67.456899608098013</v>
      </c>
      <c r="O76" s="399">
        <f t="shared" si="3"/>
        <v>87.70420747501359</v>
      </c>
      <c r="Q76" s="385"/>
      <c r="R76" s="385"/>
    </row>
    <row r="77" spans="2:18" s="384" customFormat="1">
      <c r="E77" s="394" t="s">
        <v>226</v>
      </c>
      <c r="F77" s="398"/>
      <c r="G77" s="404">
        <f t="shared" ref="G77:L77" si="11">SUM(G78:G81)</f>
        <v>1798213.0700000003</v>
      </c>
      <c r="H77" s="404">
        <f t="shared" si="11"/>
        <v>1791457.2699999996</v>
      </c>
      <c r="I77" s="404">
        <f t="shared" si="11"/>
        <v>621667.97</v>
      </c>
      <c r="J77" s="404">
        <f t="shared" si="11"/>
        <v>315049.46000000002</v>
      </c>
      <c r="K77" s="404">
        <f t="shared" si="11"/>
        <v>468639.69999999995</v>
      </c>
      <c r="L77" s="404">
        <f t="shared" si="11"/>
        <v>604404.42000000004</v>
      </c>
      <c r="M77" s="308"/>
      <c r="N77" s="396">
        <f t="shared" ref="N77:N107" si="12">IFERROR((L77/H77)*100,"n.a.")</f>
        <v>33.73814324915493</v>
      </c>
      <c r="O77" s="396">
        <f t="shared" ref="O77:O107" si="13">IFERROR(L77/I77*100,"n.a.")</f>
        <v>97.223027269685474</v>
      </c>
      <c r="Q77" s="385"/>
      <c r="R77" s="385"/>
    </row>
    <row r="78" spans="2:18" s="386" customFormat="1" ht="13.5">
      <c r="B78" s="384"/>
      <c r="C78" s="384" t="s">
        <v>942</v>
      </c>
      <c r="D78" s="384"/>
      <c r="E78" s="402"/>
      <c r="F78" s="398" t="s">
        <v>943</v>
      </c>
      <c r="G78" s="405">
        <v>999999.95000000007</v>
      </c>
      <c r="H78" s="405">
        <v>941513.09999999986</v>
      </c>
      <c r="I78" s="405">
        <v>334479.57999999996</v>
      </c>
      <c r="J78" s="405">
        <v>176854.75999999998</v>
      </c>
      <c r="K78" s="405">
        <v>268373.53999999998</v>
      </c>
      <c r="L78" s="405">
        <v>324716.11</v>
      </c>
      <c r="M78" s="308"/>
      <c r="N78" s="399">
        <f t="shared" si="12"/>
        <v>34.488751138991056</v>
      </c>
      <c r="O78" s="399">
        <f t="shared" si="13"/>
        <v>97.08099669343045</v>
      </c>
      <c r="Q78" s="385"/>
      <c r="R78" s="385"/>
    </row>
    <row r="79" spans="2:18" s="384" customFormat="1">
      <c r="C79" s="384" t="s">
        <v>944</v>
      </c>
      <c r="E79" s="402"/>
      <c r="F79" s="398" t="s">
        <v>945</v>
      </c>
      <c r="G79" s="405">
        <v>24848.050000000003</v>
      </c>
      <c r="H79" s="405">
        <v>23229.059999999998</v>
      </c>
      <c r="I79" s="405">
        <v>5427.57</v>
      </c>
      <c r="J79" s="405">
        <v>2499.89</v>
      </c>
      <c r="K79" s="405">
        <v>3755.7400000000002</v>
      </c>
      <c r="L79" s="405">
        <v>5217.6499999999996</v>
      </c>
      <c r="M79" s="308"/>
      <c r="N79" s="399">
        <f t="shared" si="12"/>
        <v>22.461735429673006</v>
      </c>
      <c r="O79" s="399">
        <f t="shared" si="13"/>
        <v>96.132339149932662</v>
      </c>
      <c r="Q79" s="385"/>
      <c r="R79" s="385"/>
    </row>
    <row r="80" spans="2:18" s="386" customFormat="1" ht="13.5">
      <c r="B80" s="384"/>
      <c r="C80" s="384" t="s">
        <v>946</v>
      </c>
      <c r="D80" s="384"/>
      <c r="E80" s="402"/>
      <c r="F80" s="398" t="s">
        <v>508</v>
      </c>
      <c r="G80" s="405">
        <v>116835.03000000003</v>
      </c>
      <c r="H80" s="405">
        <v>140789.34999999995</v>
      </c>
      <c r="I80" s="405">
        <v>33092.950000000012</v>
      </c>
      <c r="J80" s="405">
        <v>15962.429999999998</v>
      </c>
      <c r="K80" s="405">
        <v>23596.78</v>
      </c>
      <c r="L80" s="405">
        <v>30492.020000000008</v>
      </c>
      <c r="M80" s="308"/>
      <c r="N80" s="399">
        <f t="shared" si="12"/>
        <v>21.657902391054449</v>
      </c>
      <c r="O80" s="399">
        <f t="shared" si="13"/>
        <v>92.140531442497561</v>
      </c>
      <c r="Q80" s="385"/>
      <c r="R80" s="385"/>
    </row>
    <row r="81" spans="2:18" s="384" customFormat="1">
      <c r="C81" s="384" t="s">
        <v>947</v>
      </c>
      <c r="E81" s="402"/>
      <c r="F81" s="398" t="s">
        <v>948</v>
      </c>
      <c r="G81" s="405">
        <v>656530.04</v>
      </c>
      <c r="H81" s="405">
        <v>685925.75999999978</v>
      </c>
      <c r="I81" s="405">
        <v>248667.87</v>
      </c>
      <c r="J81" s="405">
        <v>119732.38000000002</v>
      </c>
      <c r="K81" s="405">
        <v>172913.63999999998</v>
      </c>
      <c r="L81" s="405">
        <v>243978.64</v>
      </c>
      <c r="M81" s="308"/>
      <c r="N81" s="399">
        <f t="shared" si="12"/>
        <v>35.569248777010515</v>
      </c>
      <c r="O81" s="399">
        <f t="shared" si="13"/>
        <v>98.114259795606102</v>
      </c>
      <c r="Q81" s="385"/>
      <c r="R81" s="385"/>
    </row>
    <row r="82" spans="2:18" s="384" customFormat="1">
      <c r="E82" s="394" t="s">
        <v>949</v>
      </c>
      <c r="F82" s="398"/>
      <c r="G82" s="404">
        <f t="shared" ref="G82:L82" si="14">SUM(G83:G89)</f>
        <v>2081704351.4299998</v>
      </c>
      <c r="H82" s="404">
        <f t="shared" si="14"/>
        <v>2098801664.3900001</v>
      </c>
      <c r="I82" s="404">
        <f t="shared" si="14"/>
        <v>852650740.17000008</v>
      </c>
      <c r="J82" s="404">
        <f t="shared" si="14"/>
        <v>250577396.98000002</v>
      </c>
      <c r="K82" s="404">
        <f t="shared" si="14"/>
        <v>558217515.15999997</v>
      </c>
      <c r="L82" s="404">
        <f t="shared" si="14"/>
        <v>750378225.60000002</v>
      </c>
      <c r="M82" s="308"/>
      <c r="N82" s="396">
        <f t="shared" si="12"/>
        <v>35.752698234022581</v>
      </c>
      <c r="O82" s="396">
        <f t="shared" si="13"/>
        <v>88.005345008014757</v>
      </c>
      <c r="Q82" s="385"/>
      <c r="R82" s="385"/>
    </row>
    <row r="83" spans="2:18" s="384" customFormat="1">
      <c r="C83" s="384" t="s">
        <v>950</v>
      </c>
      <c r="E83" s="397"/>
      <c r="F83" s="398" t="s">
        <v>61</v>
      </c>
      <c r="G83" s="405">
        <v>22430000.030000001</v>
      </c>
      <c r="H83" s="405">
        <v>209768600.80000001</v>
      </c>
      <c r="I83" s="405">
        <v>38980475.920000002</v>
      </c>
      <c r="J83" s="405">
        <v>248343.09</v>
      </c>
      <c r="K83" s="405">
        <v>6983230.2000000002</v>
      </c>
      <c r="L83" s="405">
        <v>32530763.59</v>
      </c>
      <c r="M83" s="308"/>
      <c r="N83" s="399">
        <f t="shared" si="12"/>
        <v>15.50792800540051</v>
      </c>
      <c r="O83" s="399">
        <f t="shared" si="13"/>
        <v>83.453992857252928</v>
      </c>
      <c r="Q83" s="385"/>
      <c r="R83" s="385"/>
    </row>
    <row r="84" spans="2:18" s="386" customFormat="1" ht="13.5">
      <c r="B84" s="384"/>
      <c r="C84" s="384" t="s">
        <v>951</v>
      </c>
      <c r="D84" s="384"/>
      <c r="E84" s="397"/>
      <c r="F84" s="398" t="s">
        <v>952</v>
      </c>
      <c r="G84" s="405">
        <v>765697922.19999993</v>
      </c>
      <c r="H84" s="405">
        <v>765697922.19000006</v>
      </c>
      <c r="I84" s="405">
        <v>322017142.81999999</v>
      </c>
      <c r="J84" s="405">
        <v>73437246.590000004</v>
      </c>
      <c r="K84" s="405">
        <v>182555382.88</v>
      </c>
      <c r="L84" s="405">
        <v>229835402.25999999</v>
      </c>
      <c r="M84" s="308"/>
      <c r="N84" s="399">
        <f t="shared" si="12"/>
        <v>30.016458919287587</v>
      </c>
      <c r="O84" s="399">
        <f t="shared" si="13"/>
        <v>71.373654286620564</v>
      </c>
      <c r="Q84" s="385"/>
      <c r="R84" s="385"/>
    </row>
    <row r="85" spans="2:18" s="384" customFormat="1">
      <c r="C85" s="384" t="s">
        <v>953</v>
      </c>
      <c r="E85" s="397"/>
      <c r="F85" s="398" t="s">
        <v>59</v>
      </c>
      <c r="G85" s="405">
        <v>64393834.200000003</v>
      </c>
      <c r="H85" s="405">
        <v>78718853.209999993</v>
      </c>
      <c r="I85" s="405">
        <v>51989243.57</v>
      </c>
      <c r="J85" s="405">
        <v>25915001.690000001</v>
      </c>
      <c r="K85" s="405">
        <v>33148141.000000004</v>
      </c>
      <c r="L85" s="405">
        <v>51024978.289999999</v>
      </c>
      <c r="M85" s="308"/>
      <c r="N85" s="399">
        <f t="shared" si="12"/>
        <v>64.819260201720112</v>
      </c>
      <c r="O85" s="399">
        <f t="shared" si="13"/>
        <v>98.145260031141476</v>
      </c>
      <c r="Q85" s="385"/>
      <c r="R85" s="385"/>
    </row>
    <row r="86" spans="2:18" s="384" customFormat="1">
      <c r="C86" s="384" t="s">
        <v>954</v>
      </c>
      <c r="E86" s="397"/>
      <c r="F86" s="398" t="s">
        <v>955</v>
      </c>
      <c r="G86" s="405">
        <v>114182595</v>
      </c>
      <c r="H86" s="405">
        <v>159194.5</v>
      </c>
      <c r="I86" s="405">
        <v>159194.5</v>
      </c>
      <c r="J86" s="405">
        <v>159194.5</v>
      </c>
      <c r="K86" s="405">
        <v>159194.5</v>
      </c>
      <c r="L86" s="405">
        <v>159194.5</v>
      </c>
      <c r="M86" s="397"/>
      <c r="N86" s="399">
        <f t="shared" si="12"/>
        <v>100</v>
      </c>
      <c r="O86" s="399">
        <f t="shared" si="13"/>
        <v>100</v>
      </c>
      <c r="Q86" s="385"/>
      <c r="R86" s="385"/>
    </row>
    <row r="87" spans="2:18" s="386" customFormat="1" ht="13.5">
      <c r="B87" s="384"/>
      <c r="C87" s="384" t="s">
        <v>956</v>
      </c>
      <c r="D87" s="384"/>
      <c r="E87" s="394"/>
      <c r="F87" s="398" t="s">
        <v>957</v>
      </c>
      <c r="G87" s="405">
        <v>70000000</v>
      </c>
      <c r="H87" s="405">
        <v>166141.93</v>
      </c>
      <c r="I87" s="405">
        <v>166141.93</v>
      </c>
      <c r="J87" s="405">
        <v>166141.93</v>
      </c>
      <c r="K87" s="405">
        <v>166141.93</v>
      </c>
      <c r="L87" s="405">
        <v>166141.93</v>
      </c>
      <c r="M87" s="394"/>
      <c r="N87" s="399">
        <f t="shared" si="12"/>
        <v>100</v>
      </c>
      <c r="O87" s="399">
        <f t="shared" si="13"/>
        <v>100</v>
      </c>
      <c r="Q87" s="385"/>
      <c r="R87" s="385"/>
    </row>
    <row r="88" spans="2:18" s="384" customFormat="1">
      <c r="C88" s="384" t="s">
        <v>958</v>
      </c>
      <c r="E88" s="397"/>
      <c r="F88" s="398" t="s">
        <v>959</v>
      </c>
      <c r="G88" s="405">
        <v>1035000000</v>
      </c>
      <c r="H88" s="405">
        <v>1035000000</v>
      </c>
      <c r="I88" s="405">
        <v>433717262.58000004</v>
      </c>
      <c r="J88" s="405">
        <v>149003890.33000001</v>
      </c>
      <c r="K88" s="405">
        <v>332432073.79000002</v>
      </c>
      <c r="L88" s="405">
        <v>432271304.01000005</v>
      </c>
      <c r="M88" s="397"/>
      <c r="N88" s="399">
        <f t="shared" si="12"/>
        <v>41.765343382608698</v>
      </c>
      <c r="O88" s="399">
        <f t="shared" si="13"/>
        <v>99.666612631141632</v>
      </c>
      <c r="Q88" s="385"/>
      <c r="R88" s="385"/>
    </row>
    <row r="89" spans="2:18" s="384" customFormat="1">
      <c r="C89" s="384" t="s">
        <v>960</v>
      </c>
      <c r="E89" s="397"/>
      <c r="F89" s="398" t="s">
        <v>776</v>
      </c>
      <c r="G89" s="405">
        <v>10000000</v>
      </c>
      <c r="H89" s="405">
        <v>9290951.7599999998</v>
      </c>
      <c r="I89" s="405">
        <v>5621278.8499999996</v>
      </c>
      <c r="J89" s="405">
        <v>1647578.85</v>
      </c>
      <c r="K89" s="405">
        <v>2773350.86</v>
      </c>
      <c r="L89" s="405">
        <v>4390441.0199999996</v>
      </c>
      <c r="M89" s="397"/>
      <c r="N89" s="399">
        <f t="shared" si="12"/>
        <v>47.255019005717017</v>
      </c>
      <c r="O89" s="399">
        <f t="shared" si="13"/>
        <v>78.103953515844523</v>
      </c>
      <c r="Q89" s="385"/>
      <c r="R89" s="385"/>
    </row>
    <row r="90" spans="2:18" s="384" customFormat="1">
      <c r="E90" s="394" t="s">
        <v>961</v>
      </c>
      <c r="F90" s="398"/>
      <c r="G90" s="404">
        <f t="shared" ref="G90:L90" si="15">SUM(G91:G92)</f>
        <v>1930661955</v>
      </c>
      <c r="H90" s="404">
        <f t="shared" si="15"/>
        <v>1596234459.9899998</v>
      </c>
      <c r="I90" s="404">
        <f t="shared" si="15"/>
        <v>383075686.09999979</v>
      </c>
      <c r="J90" s="404">
        <f t="shared" si="15"/>
        <v>240451496.38000011</v>
      </c>
      <c r="K90" s="404">
        <f t="shared" si="15"/>
        <v>298227346.99999994</v>
      </c>
      <c r="L90" s="404">
        <f t="shared" si="15"/>
        <v>356073693.00999987</v>
      </c>
      <c r="M90" s="397"/>
      <c r="N90" s="396">
        <f t="shared" si="12"/>
        <v>22.307104747771866</v>
      </c>
      <c r="O90" s="396">
        <f t="shared" si="13"/>
        <v>92.951264183613262</v>
      </c>
      <c r="Q90" s="385"/>
      <c r="R90" s="385"/>
    </row>
    <row r="91" spans="2:18" s="386" customFormat="1" ht="13.5">
      <c r="B91" s="384"/>
      <c r="C91" s="384" t="s">
        <v>962</v>
      </c>
      <c r="D91" s="384"/>
      <c r="E91" s="394"/>
      <c r="F91" s="398" t="s">
        <v>531</v>
      </c>
      <c r="G91" s="405">
        <v>157609374</v>
      </c>
      <c r="H91" s="405">
        <v>168274061.85000002</v>
      </c>
      <c r="I91" s="405">
        <v>65715766.609999955</v>
      </c>
      <c r="J91" s="405">
        <v>40445528.929999992</v>
      </c>
      <c r="K91" s="405">
        <v>50949015.050000004</v>
      </c>
      <c r="L91" s="405">
        <v>64065841.899999984</v>
      </c>
      <c r="M91" s="394"/>
      <c r="N91" s="399">
        <f t="shared" si="12"/>
        <v>38.072321542406492</v>
      </c>
      <c r="O91" s="399">
        <f t="shared" si="13"/>
        <v>97.489301586038408</v>
      </c>
      <c r="Q91" s="385"/>
      <c r="R91" s="385"/>
    </row>
    <row r="92" spans="2:18" s="384" customFormat="1">
      <c r="C92" s="384" t="s">
        <v>963</v>
      </c>
      <c r="E92" s="397"/>
      <c r="F92" s="398" t="s">
        <v>964</v>
      </c>
      <c r="G92" s="405">
        <v>1773052581</v>
      </c>
      <c r="H92" s="405">
        <v>1427960398.1399999</v>
      </c>
      <c r="I92" s="405">
        <v>317359919.48999983</v>
      </c>
      <c r="J92" s="405">
        <v>200005967.45000011</v>
      </c>
      <c r="K92" s="405">
        <v>247278331.94999993</v>
      </c>
      <c r="L92" s="405">
        <v>292007851.1099999</v>
      </c>
      <c r="M92" s="397"/>
      <c r="N92" s="399">
        <f t="shared" si="12"/>
        <v>20.449296177285927</v>
      </c>
      <c r="O92" s="399">
        <f t="shared" si="13"/>
        <v>92.011572091163586</v>
      </c>
      <c r="Q92" s="385"/>
      <c r="R92" s="385"/>
    </row>
    <row r="93" spans="2:18" s="384" customFormat="1">
      <c r="E93" s="394" t="s">
        <v>128</v>
      </c>
      <c r="F93" s="398"/>
      <c r="G93" s="404">
        <f t="shared" ref="G93:L93" si="16">SUM(G94:G107)</f>
        <v>4222632920.3300004</v>
      </c>
      <c r="H93" s="404">
        <f t="shared" si="16"/>
        <v>4390611708.1800003</v>
      </c>
      <c r="I93" s="404">
        <f t="shared" si="16"/>
        <v>1629633526.78</v>
      </c>
      <c r="J93" s="404">
        <f t="shared" si="16"/>
        <v>833149749.68000007</v>
      </c>
      <c r="K93" s="404">
        <f t="shared" si="16"/>
        <v>1219217654.3599999</v>
      </c>
      <c r="L93" s="404">
        <f t="shared" si="16"/>
        <v>1606870039.6899998</v>
      </c>
      <c r="M93" s="395"/>
      <c r="N93" s="396">
        <f t="shared" si="12"/>
        <v>36.597862587035301</v>
      </c>
      <c r="O93" s="396">
        <f t="shared" si="13"/>
        <v>98.603152996307173</v>
      </c>
      <c r="Q93" s="385"/>
      <c r="R93" s="385"/>
    </row>
    <row r="94" spans="2:18" s="384" customFormat="1">
      <c r="C94" s="384" t="s">
        <v>965</v>
      </c>
      <c r="E94" s="397"/>
      <c r="F94" s="398" t="s">
        <v>632</v>
      </c>
      <c r="G94" s="405">
        <v>243974392</v>
      </c>
      <c r="H94" s="405">
        <v>233974392.00000003</v>
      </c>
      <c r="I94" s="405">
        <v>59163990.659999989</v>
      </c>
      <c r="J94" s="405">
        <v>25067078.890000004</v>
      </c>
      <c r="K94" s="405">
        <v>42286208.150000006</v>
      </c>
      <c r="L94" s="405">
        <v>59139328.539999992</v>
      </c>
      <c r="M94" s="395"/>
      <c r="N94" s="399">
        <f t="shared" si="12"/>
        <v>25.275983424715974</v>
      </c>
      <c r="O94" s="399">
        <f t="shared" si="13"/>
        <v>99.958315658350827</v>
      </c>
      <c r="Q94" s="385"/>
      <c r="R94" s="385"/>
    </row>
    <row r="95" spans="2:18" s="384" customFormat="1">
      <c r="C95" s="384" t="s">
        <v>966</v>
      </c>
      <c r="E95" s="397"/>
      <c r="F95" s="398" t="s">
        <v>25</v>
      </c>
      <c r="G95" s="405">
        <v>27786079</v>
      </c>
      <c r="H95" s="405">
        <v>27786079</v>
      </c>
      <c r="I95" s="405">
        <v>9365835.1300000008</v>
      </c>
      <c r="J95" s="405">
        <v>5405592.9000000004</v>
      </c>
      <c r="K95" s="405">
        <v>7228692.8100000005</v>
      </c>
      <c r="L95" s="405">
        <v>9257270.6500000004</v>
      </c>
      <c r="M95" s="395"/>
      <c r="N95" s="399">
        <f t="shared" si="12"/>
        <v>33.31621798815155</v>
      </c>
      <c r="O95" s="399">
        <f t="shared" si="13"/>
        <v>98.840845706836603</v>
      </c>
      <c r="Q95" s="385"/>
      <c r="R95" s="385"/>
    </row>
    <row r="96" spans="2:18">
      <c r="C96" s="383" t="s">
        <v>967</v>
      </c>
      <c r="E96" s="403"/>
      <c r="F96" s="398" t="s">
        <v>26</v>
      </c>
      <c r="G96" s="405">
        <v>2063284</v>
      </c>
      <c r="H96" s="405">
        <v>2063284</v>
      </c>
      <c r="I96" s="405">
        <v>912667.60000000009</v>
      </c>
      <c r="J96" s="405">
        <v>585799</v>
      </c>
      <c r="K96" s="405">
        <v>745311</v>
      </c>
      <c r="L96" s="405">
        <v>912667.60000000009</v>
      </c>
      <c r="M96" s="395"/>
      <c r="N96" s="399">
        <f t="shared" si="12"/>
        <v>44.233736121639097</v>
      </c>
      <c r="O96" s="399">
        <f t="shared" si="13"/>
        <v>100</v>
      </c>
    </row>
    <row r="97" spans="3:15">
      <c r="C97" s="383" t="s">
        <v>968</v>
      </c>
      <c r="E97" s="397"/>
      <c r="F97" s="398" t="s">
        <v>28</v>
      </c>
      <c r="G97" s="405">
        <v>3198157</v>
      </c>
      <c r="H97" s="405">
        <v>3198157</v>
      </c>
      <c r="I97" s="405">
        <v>1570000</v>
      </c>
      <c r="J97" s="405">
        <v>1020000</v>
      </c>
      <c r="K97" s="405">
        <v>1020000</v>
      </c>
      <c r="L97" s="405">
        <v>1570000</v>
      </c>
      <c r="M97" s="308"/>
      <c r="N97" s="399">
        <f t="shared" si="12"/>
        <v>49.090773217199782</v>
      </c>
      <c r="O97" s="399">
        <f t="shared" si="13"/>
        <v>100</v>
      </c>
    </row>
    <row r="98" spans="3:15">
      <c r="C98" s="383" t="s">
        <v>969</v>
      </c>
      <c r="E98" s="397"/>
      <c r="F98" s="398" t="s">
        <v>76</v>
      </c>
      <c r="G98" s="405">
        <v>112203549.59999999</v>
      </c>
      <c r="H98" s="405">
        <v>119341161.93000001</v>
      </c>
      <c r="I98" s="405">
        <v>72505439.730000004</v>
      </c>
      <c r="J98" s="405">
        <v>33346249.199999999</v>
      </c>
      <c r="K98" s="405">
        <v>52857915.329999998</v>
      </c>
      <c r="L98" s="405">
        <v>72505439.730000004</v>
      </c>
      <c r="M98" s="308"/>
      <c r="N98" s="399">
        <f t="shared" si="12"/>
        <v>60.754762696653088</v>
      </c>
      <c r="O98" s="399">
        <f t="shared" si="13"/>
        <v>100</v>
      </c>
    </row>
    <row r="99" spans="3:15">
      <c r="C99" s="383" t="s">
        <v>970</v>
      </c>
      <c r="E99" s="397"/>
      <c r="F99" s="398" t="s">
        <v>77</v>
      </c>
      <c r="G99" s="405">
        <v>192290440.02000001</v>
      </c>
      <c r="H99" s="405">
        <v>192832450.53</v>
      </c>
      <c r="I99" s="405">
        <v>88468701.909999996</v>
      </c>
      <c r="J99" s="405">
        <v>49924826.030000001</v>
      </c>
      <c r="K99" s="405">
        <v>70138878.219999999</v>
      </c>
      <c r="L99" s="405">
        <v>88424305.540000007</v>
      </c>
      <c r="M99" s="308"/>
      <c r="N99" s="399">
        <f t="shared" si="12"/>
        <v>45.855510987370536</v>
      </c>
      <c r="O99" s="399">
        <f t="shared" si="13"/>
        <v>99.9498168628662</v>
      </c>
    </row>
    <row r="100" spans="3:15">
      <c r="C100" s="383" t="s">
        <v>971</v>
      </c>
      <c r="E100" s="397"/>
      <c r="F100" s="398" t="s">
        <v>78</v>
      </c>
      <c r="G100" s="405">
        <v>126688069.25</v>
      </c>
      <c r="H100" s="405">
        <v>126688069.25</v>
      </c>
      <c r="I100" s="405">
        <v>76680008.090000018</v>
      </c>
      <c r="J100" s="405">
        <v>20866983.800000001</v>
      </c>
      <c r="K100" s="405">
        <v>44737677.129999995</v>
      </c>
      <c r="L100" s="405">
        <v>75870664.350000009</v>
      </c>
      <c r="M100" s="308"/>
      <c r="N100" s="399">
        <f t="shared" si="12"/>
        <v>59.887773804714449</v>
      </c>
      <c r="O100" s="399">
        <f t="shared" si="13"/>
        <v>98.944517925650089</v>
      </c>
    </row>
    <row r="101" spans="3:15">
      <c r="C101" s="383" t="s">
        <v>972</v>
      </c>
      <c r="E101" s="397"/>
      <c r="F101" s="398" t="s">
        <v>79</v>
      </c>
      <c r="G101" s="405">
        <v>83282846.280000001</v>
      </c>
      <c r="H101" s="405">
        <v>85450984.100000009</v>
      </c>
      <c r="I101" s="405">
        <v>44598431.730000004</v>
      </c>
      <c r="J101" s="405">
        <v>0</v>
      </c>
      <c r="K101" s="405">
        <v>23139791.859999999</v>
      </c>
      <c r="L101" s="405">
        <v>44403618.93</v>
      </c>
      <c r="M101" s="308"/>
      <c r="N101" s="399">
        <f t="shared" si="12"/>
        <v>51.963847342046002</v>
      </c>
      <c r="O101" s="399">
        <f t="shared" si="13"/>
        <v>99.563184640259536</v>
      </c>
    </row>
    <row r="102" spans="3:15">
      <c r="C102" s="383" t="s">
        <v>973</v>
      </c>
      <c r="E102" s="397"/>
      <c r="F102" s="398" t="s">
        <v>40</v>
      </c>
      <c r="G102" s="405">
        <v>1250629574</v>
      </c>
      <c r="H102" s="405">
        <v>1498241330.53</v>
      </c>
      <c r="I102" s="405">
        <v>324124411.69999999</v>
      </c>
      <c r="J102" s="405">
        <v>107630914.98999999</v>
      </c>
      <c r="K102" s="405">
        <v>175065919.03999999</v>
      </c>
      <c r="L102" s="405">
        <v>307275643.69999999</v>
      </c>
      <c r="M102" s="308"/>
      <c r="N102" s="399">
        <f t="shared" si="12"/>
        <v>20.509088718791507</v>
      </c>
      <c r="O102" s="399">
        <f t="shared" si="13"/>
        <v>94.80175901851085</v>
      </c>
    </row>
    <row r="103" spans="3:15" ht="16.5">
      <c r="C103" s="383" t="s">
        <v>974</v>
      </c>
      <c r="E103" s="397"/>
      <c r="F103" s="398" t="s">
        <v>633</v>
      </c>
      <c r="G103" s="405">
        <v>167645032.79999998</v>
      </c>
      <c r="H103" s="405">
        <v>163325032.80000001</v>
      </c>
      <c r="I103" s="405">
        <v>155260591.18000001</v>
      </c>
      <c r="J103" s="405">
        <v>90110277.610000014</v>
      </c>
      <c r="K103" s="405">
        <v>136501918.55000001</v>
      </c>
      <c r="L103" s="405">
        <v>155233827.16</v>
      </c>
      <c r="M103" s="308"/>
      <c r="N103" s="399">
        <f t="shared" si="12"/>
        <v>95.045948865714834</v>
      </c>
      <c r="O103" s="399">
        <f t="shared" si="13"/>
        <v>99.982761871640065</v>
      </c>
    </row>
    <row r="104" spans="3:15">
      <c r="C104" s="383" t="s">
        <v>975</v>
      </c>
      <c r="E104" s="397"/>
      <c r="F104" s="398" t="s">
        <v>82</v>
      </c>
      <c r="G104" s="405">
        <v>619344515.34000003</v>
      </c>
      <c r="H104" s="405">
        <v>606329951.21000004</v>
      </c>
      <c r="I104" s="405">
        <v>231564488.86000001</v>
      </c>
      <c r="J104" s="405">
        <v>140056923.37999997</v>
      </c>
      <c r="K104" s="405">
        <v>185743759.76000002</v>
      </c>
      <c r="L104" s="405">
        <v>231425564.86000001</v>
      </c>
      <c r="M104" s="308"/>
      <c r="N104" s="399">
        <f t="shared" si="12"/>
        <v>38.168255485015067</v>
      </c>
      <c r="O104" s="399">
        <f t="shared" si="13"/>
        <v>99.940006345237165</v>
      </c>
    </row>
    <row r="105" spans="3:15">
      <c r="C105" s="383" t="s">
        <v>976</v>
      </c>
      <c r="E105" s="397"/>
      <c r="F105" s="398" t="s">
        <v>84</v>
      </c>
      <c r="G105" s="405">
        <v>1142771292.72</v>
      </c>
      <c r="H105" s="405">
        <v>1080625127.51</v>
      </c>
      <c r="I105" s="405">
        <v>390371978.35999995</v>
      </c>
      <c r="J105" s="405">
        <v>187063599.42000005</v>
      </c>
      <c r="K105" s="405">
        <v>306066710.52000004</v>
      </c>
      <c r="L105" s="405">
        <v>385904097.11999995</v>
      </c>
      <c r="M105" s="308"/>
      <c r="N105" s="399">
        <f t="shared" si="12"/>
        <v>35.711190430043821</v>
      </c>
      <c r="O105" s="399">
        <f t="shared" si="13"/>
        <v>98.855481057126553</v>
      </c>
    </row>
    <row r="106" spans="3:15">
      <c r="C106" s="383" t="s">
        <v>977</v>
      </c>
      <c r="E106" s="397"/>
      <c r="F106" s="398" t="s">
        <v>550</v>
      </c>
      <c r="G106" s="405">
        <v>182732188.31999999</v>
      </c>
      <c r="H106" s="405">
        <v>182732188.31999999</v>
      </c>
      <c r="I106" s="405">
        <v>174446981.83000001</v>
      </c>
      <c r="J106" s="405">
        <v>171971504.46000001</v>
      </c>
      <c r="K106" s="405">
        <v>173084871.99000001</v>
      </c>
      <c r="L106" s="405">
        <v>174347611.50999999</v>
      </c>
      <c r="M106" s="308"/>
      <c r="N106" s="399">
        <f t="shared" si="12"/>
        <v>95.411549061451083</v>
      </c>
      <c r="O106" s="399">
        <f t="shared" si="13"/>
        <v>99.943036950850285</v>
      </c>
    </row>
    <row r="107" spans="3:15">
      <c r="C107" s="383" t="s">
        <v>978</v>
      </c>
      <c r="E107" s="406"/>
      <c r="F107" s="407" t="s">
        <v>979</v>
      </c>
      <c r="G107" s="408">
        <v>68023500</v>
      </c>
      <c r="H107" s="408">
        <v>68023500</v>
      </c>
      <c r="I107" s="408">
        <v>600000</v>
      </c>
      <c r="J107" s="408">
        <v>100000</v>
      </c>
      <c r="K107" s="408">
        <v>600000</v>
      </c>
      <c r="L107" s="408">
        <v>600000</v>
      </c>
      <c r="M107" s="406"/>
      <c r="N107" s="409">
        <f t="shared" si="12"/>
        <v>0.88204811572471287</v>
      </c>
      <c r="O107" s="409">
        <f t="shared" si="13"/>
        <v>100</v>
      </c>
    </row>
    <row r="108" spans="3:15">
      <c r="E108" s="281" t="s">
        <v>406</v>
      </c>
      <c r="F108" s="263"/>
      <c r="G108" s="153"/>
      <c r="H108" s="153"/>
      <c r="I108" s="153"/>
      <c r="J108" s="153"/>
      <c r="K108" s="153"/>
      <c r="L108" s="153"/>
      <c r="M108" s="153"/>
      <c r="N108" s="264"/>
      <c r="O108" s="264"/>
    </row>
    <row r="109" spans="3:15">
      <c r="E109" s="272" t="s">
        <v>669</v>
      </c>
      <c r="F109" s="277"/>
      <c r="G109" s="278"/>
      <c r="H109" s="279"/>
      <c r="I109" s="279"/>
      <c r="J109" s="279"/>
      <c r="K109" s="279"/>
      <c r="L109" s="279"/>
      <c r="M109" s="279"/>
      <c r="N109" s="280"/>
      <c r="O109" s="280"/>
    </row>
    <row r="110" spans="3:15">
      <c r="E110" s="447" t="s">
        <v>408</v>
      </c>
      <c r="F110" s="447"/>
      <c r="G110" s="447"/>
      <c r="H110" s="447"/>
      <c r="I110" s="447"/>
      <c r="J110" s="447"/>
      <c r="K110" s="447"/>
      <c r="L110" s="447"/>
      <c r="M110" s="447"/>
      <c r="N110" s="447"/>
      <c r="O110" s="447"/>
    </row>
    <row r="111" spans="3:15" ht="12.75">
      <c r="E111" s="332"/>
      <c r="F111" s="325"/>
      <c r="G111" s="325"/>
      <c r="H111" s="325"/>
      <c r="I111" s="325"/>
      <c r="J111" s="325"/>
      <c r="K111" s="325"/>
      <c r="L111" s="325"/>
      <c r="M111" s="329"/>
      <c r="N111" s="329"/>
      <c r="O111" s="329"/>
    </row>
  </sheetData>
  <mergeCells count="10">
    <mergeCell ref="E1:F1"/>
    <mergeCell ref="E110:O110"/>
    <mergeCell ref="N7:O8"/>
    <mergeCell ref="E7:E10"/>
    <mergeCell ref="F7:F10"/>
    <mergeCell ref="G7:L7"/>
    <mergeCell ref="G8:G9"/>
    <mergeCell ref="H8:H9"/>
    <mergeCell ref="I8:I9"/>
    <mergeCell ref="J8:L8"/>
  </mergeCells>
  <printOptions horizontalCentered="1"/>
  <pageMargins left="0.19685039370078741" right="0.19685039370078741" top="0.19685039370078741" bottom="0.39370078740157483" header="0" footer="0"/>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72"/>
  <sheetViews>
    <sheetView showGridLines="0" zoomScale="115" zoomScaleNormal="115" workbookViewId="0">
      <selection activeCell="H1" sqref="H1"/>
    </sheetView>
  </sheetViews>
  <sheetFormatPr baseColWidth="10" defaultRowHeight="14.25"/>
  <cols>
    <col min="1" max="1" width="2.28515625" style="43" customWidth="1"/>
    <col min="2" max="2" width="2.140625" style="51" customWidth="1"/>
    <col min="3" max="4" width="1.5703125" style="51" customWidth="1"/>
    <col min="5" max="5" width="1.5703125" style="48" customWidth="1"/>
    <col min="6" max="6" width="1.42578125" style="48" customWidth="1"/>
    <col min="7" max="7" width="50" style="48" customWidth="1"/>
    <col min="8" max="8" width="9.85546875" style="43" customWidth="1"/>
    <col min="9" max="9" width="9.42578125" style="43" customWidth="1"/>
    <col min="10" max="10" width="11.42578125" style="43" customWidth="1"/>
    <col min="11" max="12" width="8.85546875" style="43" bestFit="1" customWidth="1"/>
    <col min="13" max="13" width="8.140625" style="43" bestFit="1" customWidth="1"/>
    <col min="14" max="14" width="0.85546875" style="43" customWidth="1"/>
    <col min="15" max="16" width="10.28515625" style="43" customWidth="1"/>
    <col min="17" max="17" width="2.28515625" style="52" customWidth="1"/>
    <col min="18" max="30" width="11.42578125" style="43"/>
    <col min="31" max="16384" width="11.42578125" style="53"/>
  </cols>
  <sheetData>
    <row r="1" spans="1:57" ht="12.75">
      <c r="B1" s="441" t="s">
        <v>0</v>
      </c>
      <c r="C1" s="441"/>
      <c r="D1" s="441"/>
      <c r="E1" s="441"/>
      <c r="F1" s="441"/>
      <c r="G1" s="441"/>
      <c r="H1" s="41" t="s">
        <v>287</v>
      </c>
    </row>
    <row r="2" spans="1:57" ht="12.75">
      <c r="B2" s="441"/>
      <c r="C2" s="441"/>
      <c r="D2" s="441"/>
      <c r="E2" s="441"/>
      <c r="F2" s="441"/>
      <c r="G2" s="441"/>
    </row>
    <row r="4" spans="1:57" s="43" customFormat="1" ht="13.5">
      <c r="B4" s="60" t="s">
        <v>288</v>
      </c>
      <c r="C4" s="61"/>
      <c r="D4" s="61"/>
      <c r="E4" s="62"/>
      <c r="F4" s="62"/>
      <c r="G4" s="62"/>
      <c r="H4" s="63"/>
      <c r="I4" s="63"/>
      <c r="J4" s="63"/>
      <c r="K4" s="63"/>
      <c r="L4" s="63"/>
      <c r="M4" s="63"/>
      <c r="N4" s="63"/>
      <c r="O4" s="63"/>
      <c r="P4" s="63"/>
      <c r="Q4" s="52"/>
    </row>
    <row r="5" spans="1:57" s="43" customFormat="1" ht="13.5">
      <c r="B5" s="60" t="s">
        <v>289</v>
      </c>
      <c r="C5" s="61"/>
      <c r="D5" s="61"/>
      <c r="E5" s="62"/>
      <c r="F5" s="62"/>
      <c r="G5" s="62"/>
      <c r="H5" s="63"/>
      <c r="I5" s="63"/>
      <c r="J5" s="63"/>
      <c r="K5" s="63"/>
      <c r="L5" s="63"/>
      <c r="M5" s="63"/>
      <c r="N5" s="63"/>
      <c r="O5" s="63"/>
      <c r="P5" s="63"/>
      <c r="Q5" s="52"/>
    </row>
    <row r="6" spans="1:57" s="43" customFormat="1" ht="13.5">
      <c r="B6" s="60" t="s">
        <v>290</v>
      </c>
      <c r="C6" s="61"/>
      <c r="D6" s="61"/>
      <c r="E6" s="62"/>
      <c r="F6" s="62"/>
      <c r="G6" s="62"/>
      <c r="H6" s="63"/>
      <c r="I6" s="63"/>
      <c r="J6" s="63"/>
      <c r="K6" s="63"/>
      <c r="L6" s="63"/>
      <c r="M6" s="63"/>
      <c r="N6" s="63"/>
      <c r="O6" s="63"/>
      <c r="P6" s="63"/>
      <c r="Q6" s="52"/>
    </row>
    <row r="7" spans="1:57" s="43" customFormat="1" ht="13.5">
      <c r="B7" s="64" t="s">
        <v>291</v>
      </c>
      <c r="C7" s="61"/>
      <c r="D7" s="61"/>
      <c r="E7" s="62"/>
      <c r="F7" s="62"/>
      <c r="G7" s="62"/>
      <c r="H7" s="63"/>
      <c r="I7" s="63"/>
      <c r="J7" s="63"/>
      <c r="K7" s="63"/>
      <c r="L7" s="63"/>
      <c r="M7" s="63"/>
      <c r="N7" s="63"/>
      <c r="O7" s="63"/>
      <c r="P7" s="63"/>
      <c r="Q7" s="52"/>
    </row>
    <row r="8" spans="1:57" ht="12.75">
      <c r="B8" s="445" t="s">
        <v>292</v>
      </c>
      <c r="C8" s="445"/>
      <c r="D8" s="443" t="s">
        <v>106</v>
      </c>
      <c r="E8" s="443"/>
      <c r="F8" s="443"/>
      <c r="G8" s="443"/>
      <c r="H8" s="442" t="s">
        <v>3</v>
      </c>
      <c r="I8" s="442"/>
      <c r="J8" s="442"/>
      <c r="K8" s="442"/>
      <c r="L8" s="442"/>
      <c r="M8" s="442"/>
      <c r="N8" s="66"/>
      <c r="O8" s="442" t="s">
        <v>7</v>
      </c>
      <c r="P8" s="442"/>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row>
    <row r="9" spans="1:57" ht="18">
      <c r="B9" s="445"/>
      <c r="C9" s="445"/>
      <c r="D9" s="443"/>
      <c r="E9" s="443"/>
      <c r="F9" s="443"/>
      <c r="G9" s="443"/>
      <c r="H9" s="67" t="s">
        <v>107</v>
      </c>
      <c r="I9" s="67" t="s">
        <v>108</v>
      </c>
      <c r="J9" s="67" t="s">
        <v>6</v>
      </c>
      <c r="K9" s="67" t="s">
        <v>293</v>
      </c>
      <c r="L9" s="67" t="s">
        <v>294</v>
      </c>
      <c r="M9" s="67" t="s">
        <v>290</v>
      </c>
      <c r="N9" s="67"/>
      <c r="O9" s="65" t="s">
        <v>5</v>
      </c>
      <c r="P9" s="65" t="s">
        <v>12</v>
      </c>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row>
    <row r="10" spans="1:57" ht="16.5" thickBot="1">
      <c r="A10" s="44"/>
      <c r="B10" s="446"/>
      <c r="C10" s="446"/>
      <c r="D10" s="444"/>
      <c r="E10" s="444"/>
      <c r="F10" s="444"/>
      <c r="G10" s="444"/>
      <c r="H10" s="68" t="s">
        <v>13</v>
      </c>
      <c r="I10" s="68" t="s">
        <v>14</v>
      </c>
      <c r="J10" s="68" t="s">
        <v>15</v>
      </c>
      <c r="K10" s="69" t="s">
        <v>16</v>
      </c>
      <c r="L10" s="69" t="s">
        <v>17</v>
      </c>
      <c r="M10" s="69" t="s">
        <v>18</v>
      </c>
      <c r="N10" s="69"/>
      <c r="O10" s="69" t="s">
        <v>109</v>
      </c>
      <c r="P10" s="69" t="s">
        <v>110</v>
      </c>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row>
    <row r="11" spans="1:57" ht="12.75">
      <c r="A11" s="70"/>
      <c r="B11" s="111" t="s">
        <v>21</v>
      </c>
      <c r="C11" s="70"/>
      <c r="D11" s="70"/>
      <c r="E11" s="70"/>
      <c r="F11" s="70"/>
      <c r="G11" s="70"/>
      <c r="H11" s="71">
        <f t="shared" ref="H11:M11" si="0">H12+H20+H103+H127+H142+H148+H177+H191+H203+H210</f>
        <v>338669.93404017063</v>
      </c>
      <c r="I11" s="71">
        <f t="shared" si="0"/>
        <v>334958.71966798062</v>
      </c>
      <c r="J11" s="71">
        <f t="shared" si="0"/>
        <v>174611.32238947001</v>
      </c>
      <c r="K11" s="71">
        <f t="shared" si="0"/>
        <v>108294.42253169001</v>
      </c>
      <c r="L11" s="71">
        <f t="shared" si="0"/>
        <v>138703.90252873002</v>
      </c>
      <c r="M11" s="71">
        <f t="shared" si="0"/>
        <v>173764.77467742001</v>
      </c>
      <c r="N11" s="71"/>
      <c r="O11" s="72">
        <f>(M11/I11)*100</f>
        <v>51.876474465169906</v>
      </c>
      <c r="P11" s="73">
        <f t="shared" ref="P11:P75" si="1">+(M11/J11)*100</f>
        <v>99.515181661495134</v>
      </c>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row>
    <row r="12" spans="1:57" s="43" customFormat="1" ht="12.75">
      <c r="A12" s="112"/>
      <c r="B12" s="74" t="s">
        <v>111</v>
      </c>
      <c r="C12" s="74"/>
      <c r="D12" s="74"/>
      <c r="E12" s="75"/>
      <c r="F12" s="75"/>
      <c r="G12" s="75"/>
      <c r="H12" s="71">
        <f>H13</f>
        <v>3120.9869439999998</v>
      </c>
      <c r="I12" s="76">
        <v>3672.9869439999998</v>
      </c>
      <c r="J12" s="76">
        <v>3200.4021494100002</v>
      </c>
      <c r="K12" s="76">
        <v>2276.8712930300003</v>
      </c>
      <c r="L12" s="76">
        <v>2494.5699201299999</v>
      </c>
      <c r="M12" s="76">
        <v>3186.8412563099996</v>
      </c>
      <c r="N12" s="76"/>
      <c r="O12" s="73">
        <f t="shared" ref="O12:O75" si="2">(M12/I12)*100</f>
        <v>86.764295786998574</v>
      </c>
      <c r="P12" s="73">
        <f t="shared" si="1"/>
        <v>99.576275340819265</v>
      </c>
      <c r="Q12" s="52"/>
    </row>
    <row r="13" spans="1:57" s="43" customFormat="1" ht="12.75">
      <c r="A13" s="112"/>
      <c r="B13" s="77"/>
      <c r="C13" s="74" t="s">
        <v>112</v>
      </c>
      <c r="D13" s="77"/>
      <c r="E13" s="78"/>
      <c r="F13" s="78"/>
      <c r="G13" s="78"/>
      <c r="H13" s="71">
        <f>H14</f>
        <v>3120.9869439999998</v>
      </c>
      <c r="I13" s="76">
        <v>3672.9869439999998</v>
      </c>
      <c r="J13" s="76">
        <v>3200.4021494100002</v>
      </c>
      <c r="K13" s="76">
        <v>2276.8712930300003</v>
      </c>
      <c r="L13" s="76">
        <v>2494.5699201299999</v>
      </c>
      <c r="M13" s="76">
        <v>3186.8412563099996</v>
      </c>
      <c r="N13" s="76"/>
      <c r="O13" s="73">
        <f t="shared" si="2"/>
        <v>86.764295786998574</v>
      </c>
      <c r="P13" s="73">
        <f t="shared" si="1"/>
        <v>99.576275340819265</v>
      </c>
      <c r="Q13" s="52"/>
    </row>
    <row r="14" spans="1:57" s="43" customFormat="1" ht="12.75">
      <c r="A14" s="112"/>
      <c r="B14" s="80"/>
      <c r="C14" s="80"/>
      <c r="D14" s="74" t="s">
        <v>113</v>
      </c>
      <c r="E14" s="75"/>
      <c r="F14" s="75"/>
      <c r="G14" s="75"/>
      <c r="H14" s="71">
        <f>SUM(H15:H19)</f>
        <v>3120.9869439999998</v>
      </c>
      <c r="I14" s="81">
        <v>3672.9869439999998</v>
      </c>
      <c r="J14" s="81">
        <v>3200.4021494100002</v>
      </c>
      <c r="K14" s="81">
        <v>2276.8712930300003</v>
      </c>
      <c r="L14" s="81">
        <v>2494.5699201299999</v>
      </c>
      <c r="M14" s="81">
        <v>3186.8412563099996</v>
      </c>
      <c r="N14" s="81"/>
      <c r="O14" s="73">
        <f t="shared" si="2"/>
        <v>86.764295786998574</v>
      </c>
      <c r="P14" s="73">
        <f t="shared" si="1"/>
        <v>99.576275340819265</v>
      </c>
      <c r="Q14" s="52"/>
    </row>
    <row r="15" spans="1:57" s="43" customFormat="1" ht="12.75">
      <c r="A15" s="112"/>
      <c r="B15" s="77"/>
      <c r="C15" s="77"/>
      <c r="D15" s="77"/>
      <c r="E15" s="75" t="s">
        <v>114</v>
      </c>
      <c r="F15" s="75"/>
      <c r="G15" s="75"/>
      <c r="H15" s="81">
        <v>1553.7869439999997</v>
      </c>
      <c r="I15" s="82">
        <v>2055.7869439999999</v>
      </c>
      <c r="J15" s="83">
        <v>1988.7869440000002</v>
      </c>
      <c r="K15" s="83">
        <v>1456.7869440000006</v>
      </c>
      <c r="L15" s="83">
        <v>1471.7869439999999</v>
      </c>
      <c r="M15" s="83">
        <v>1988.7869440000002</v>
      </c>
      <c r="N15" s="83"/>
      <c r="O15" s="84">
        <f t="shared" si="2"/>
        <v>96.740907407961444</v>
      </c>
      <c r="P15" s="84">
        <f t="shared" si="1"/>
        <v>100</v>
      </c>
      <c r="Q15" s="52"/>
    </row>
    <row r="16" spans="1:57" s="43" customFormat="1" ht="12.75">
      <c r="A16" s="112"/>
      <c r="B16" s="77"/>
      <c r="C16" s="77"/>
      <c r="D16" s="77"/>
      <c r="E16" s="85" t="s">
        <v>115</v>
      </c>
      <c r="F16" s="75"/>
      <c r="G16" s="78"/>
      <c r="H16" s="81">
        <v>200</v>
      </c>
      <c r="I16" s="83">
        <v>200</v>
      </c>
      <c r="J16" s="83">
        <v>111.65120541</v>
      </c>
      <c r="K16" s="83">
        <v>80.156799030000002</v>
      </c>
      <c r="L16" s="83">
        <v>87.239426129999998</v>
      </c>
      <c r="M16" s="83">
        <v>98.090312310000016</v>
      </c>
      <c r="N16" s="83"/>
      <c r="O16" s="84">
        <f t="shared" si="2"/>
        <v>49.045156155000008</v>
      </c>
      <c r="P16" s="84">
        <f t="shared" si="1"/>
        <v>87.854234936199433</v>
      </c>
      <c r="Q16" s="52"/>
    </row>
    <row r="17" spans="1:17" s="43" customFormat="1" ht="12.75">
      <c r="A17" s="112"/>
      <c r="B17" s="77"/>
      <c r="C17" s="77"/>
      <c r="D17" s="77"/>
      <c r="E17" s="85" t="s">
        <v>116</v>
      </c>
      <c r="F17" s="75"/>
      <c r="G17" s="78"/>
      <c r="H17" s="81">
        <v>703.40000000000009</v>
      </c>
      <c r="I17" s="83">
        <v>753.4</v>
      </c>
      <c r="J17" s="83">
        <v>436.16399999999999</v>
      </c>
      <c r="K17" s="83">
        <v>233.92400000000001</v>
      </c>
      <c r="L17" s="83">
        <v>349.53999999999996</v>
      </c>
      <c r="M17" s="83">
        <v>436.16399999999999</v>
      </c>
      <c r="N17" s="83"/>
      <c r="O17" s="84">
        <f t="shared" si="2"/>
        <v>57.892752853729753</v>
      </c>
      <c r="P17" s="84">
        <f t="shared" si="1"/>
        <v>100</v>
      </c>
      <c r="Q17" s="52"/>
    </row>
    <row r="18" spans="1:17" s="43" customFormat="1" ht="12.75">
      <c r="A18" s="112"/>
      <c r="B18" s="77"/>
      <c r="C18" s="77"/>
      <c r="D18" s="77"/>
      <c r="E18" s="85" t="s">
        <v>117</v>
      </c>
      <c r="F18" s="75"/>
      <c r="G18" s="78"/>
      <c r="H18" s="81">
        <v>534.1</v>
      </c>
      <c r="I18" s="83">
        <v>534.1</v>
      </c>
      <c r="J18" s="83">
        <v>534.1</v>
      </c>
      <c r="K18" s="83">
        <v>380</v>
      </c>
      <c r="L18" s="83">
        <v>460</v>
      </c>
      <c r="M18" s="83">
        <v>534.1</v>
      </c>
      <c r="N18" s="83"/>
      <c r="O18" s="84">
        <f t="shared" si="2"/>
        <v>100</v>
      </c>
      <c r="P18" s="84">
        <f t="shared" si="1"/>
        <v>100</v>
      </c>
      <c r="Q18" s="52"/>
    </row>
    <row r="19" spans="1:17" s="43" customFormat="1" ht="12.75">
      <c r="A19" s="112"/>
      <c r="B19" s="77"/>
      <c r="C19" s="77"/>
      <c r="D19" s="77"/>
      <c r="E19" s="75" t="s">
        <v>118</v>
      </c>
      <c r="F19" s="75"/>
      <c r="G19" s="75"/>
      <c r="H19" s="81">
        <v>129.69999999999999</v>
      </c>
      <c r="I19" s="83">
        <v>129.70000000000002</v>
      </c>
      <c r="J19" s="83">
        <v>129.70000000000002</v>
      </c>
      <c r="K19" s="83">
        <v>126.00355</v>
      </c>
      <c r="L19" s="83">
        <v>126.00355</v>
      </c>
      <c r="M19" s="83">
        <v>129.70000000000002</v>
      </c>
      <c r="N19" s="83"/>
      <c r="O19" s="84">
        <f t="shared" si="2"/>
        <v>100</v>
      </c>
      <c r="P19" s="84">
        <f t="shared" si="1"/>
        <v>100</v>
      </c>
      <c r="Q19" s="52"/>
    </row>
    <row r="20" spans="1:17" s="43" customFormat="1" ht="12.75">
      <c r="A20" s="112"/>
      <c r="B20" s="77" t="s">
        <v>119</v>
      </c>
      <c r="C20" s="77"/>
      <c r="D20" s="77"/>
      <c r="E20" s="75"/>
      <c r="F20" s="75"/>
      <c r="G20" s="75"/>
      <c r="H20" s="86">
        <f t="shared" ref="H20:M20" si="3">H21+H26+H34+H98</f>
        <v>61999.431933180007</v>
      </c>
      <c r="I20" s="86">
        <f t="shared" si="3"/>
        <v>60338.735428140011</v>
      </c>
      <c r="J20" s="86">
        <f t="shared" si="3"/>
        <v>35949.743358409993</v>
      </c>
      <c r="K20" s="86">
        <f t="shared" si="3"/>
        <v>22517.840943839994</v>
      </c>
      <c r="L20" s="86">
        <f t="shared" si="3"/>
        <v>29945.032480529997</v>
      </c>
      <c r="M20" s="86">
        <f t="shared" si="3"/>
        <v>35674.791084419994</v>
      </c>
      <c r="N20" s="86"/>
      <c r="O20" s="73">
        <f t="shared" si="2"/>
        <v>59.124194153698554</v>
      </c>
      <c r="P20" s="73">
        <f t="shared" si="1"/>
        <v>99.23517597539211</v>
      </c>
      <c r="Q20" s="52"/>
    </row>
    <row r="21" spans="1:17" s="43" customFormat="1" ht="12.75">
      <c r="A21" s="112"/>
      <c r="B21" s="77"/>
      <c r="C21" s="77" t="s">
        <v>120</v>
      </c>
      <c r="D21" s="77"/>
      <c r="E21" s="78"/>
      <c r="F21" s="75"/>
      <c r="G21" s="75"/>
      <c r="H21" s="86">
        <f>H22</f>
        <v>8072.1476990000001</v>
      </c>
      <c r="I21" s="86">
        <f t="shared" ref="I21:M22" si="4">I22</f>
        <v>7777.96021483</v>
      </c>
      <c r="J21" s="86">
        <f t="shared" si="4"/>
        <v>3705.5515488500005</v>
      </c>
      <c r="K21" s="86">
        <f t="shared" si="4"/>
        <v>3024.5684775500004</v>
      </c>
      <c r="L21" s="86">
        <f t="shared" si="4"/>
        <v>3211.9374640599999</v>
      </c>
      <c r="M21" s="86">
        <f t="shared" si="4"/>
        <v>3685.4417359299996</v>
      </c>
      <c r="N21" s="86"/>
      <c r="O21" s="73">
        <f t="shared" si="2"/>
        <v>47.383139462491464</v>
      </c>
      <c r="P21" s="73">
        <f t="shared" si="1"/>
        <v>99.457305811162115</v>
      </c>
      <c r="Q21" s="52"/>
    </row>
    <row r="22" spans="1:17" s="43" customFormat="1" ht="12.75">
      <c r="A22" s="112"/>
      <c r="B22" s="80"/>
      <c r="C22" s="80"/>
      <c r="D22" s="74" t="s">
        <v>121</v>
      </c>
      <c r="E22" s="75"/>
      <c r="F22" s="75"/>
      <c r="G22" s="75"/>
      <c r="H22" s="71">
        <f>H23</f>
        <v>8072.1476990000001</v>
      </c>
      <c r="I22" s="71">
        <f t="shared" si="4"/>
        <v>7777.96021483</v>
      </c>
      <c r="J22" s="71">
        <f t="shared" si="4"/>
        <v>3705.5515488500005</v>
      </c>
      <c r="K22" s="71">
        <f t="shared" si="4"/>
        <v>3024.5684775500004</v>
      </c>
      <c r="L22" s="71">
        <f t="shared" si="4"/>
        <v>3211.9374640599999</v>
      </c>
      <c r="M22" s="71">
        <f t="shared" si="4"/>
        <v>3685.4417359299996</v>
      </c>
      <c r="N22" s="71"/>
      <c r="O22" s="73">
        <f t="shared" si="2"/>
        <v>47.383139462491464</v>
      </c>
      <c r="P22" s="73">
        <f t="shared" si="1"/>
        <v>99.457305811162115</v>
      </c>
      <c r="Q22" s="52"/>
    </row>
    <row r="23" spans="1:17" s="43" customFormat="1" ht="12.75">
      <c r="A23" s="112"/>
      <c r="B23" s="77"/>
      <c r="C23" s="77"/>
      <c r="D23" s="77"/>
      <c r="E23" s="78" t="s">
        <v>120</v>
      </c>
      <c r="F23" s="75"/>
      <c r="G23" s="75"/>
      <c r="H23" s="87">
        <f t="shared" ref="H23:M23" si="5">SUM(H24:H25)</f>
        <v>8072.1476990000001</v>
      </c>
      <c r="I23" s="87">
        <f t="shared" si="5"/>
        <v>7777.96021483</v>
      </c>
      <c r="J23" s="87">
        <f t="shared" si="5"/>
        <v>3705.5515488500005</v>
      </c>
      <c r="K23" s="87">
        <f t="shared" si="5"/>
        <v>3024.5684775500004</v>
      </c>
      <c r="L23" s="87">
        <f t="shared" si="5"/>
        <v>3211.9374640599999</v>
      </c>
      <c r="M23" s="87">
        <f t="shared" si="5"/>
        <v>3685.4417359299996</v>
      </c>
      <c r="N23" s="87"/>
      <c r="O23" s="84">
        <f t="shared" si="2"/>
        <v>47.383139462491464</v>
      </c>
      <c r="P23" s="84">
        <f t="shared" si="1"/>
        <v>99.457305811162115</v>
      </c>
      <c r="Q23" s="52"/>
    </row>
    <row r="24" spans="1:17" s="43" customFormat="1" ht="12.75">
      <c r="A24" s="112"/>
      <c r="B24" s="77"/>
      <c r="C24" s="77"/>
      <c r="D24" s="77"/>
      <c r="E24" s="78"/>
      <c r="F24" s="75" t="s">
        <v>122</v>
      </c>
      <c r="G24" s="75"/>
      <c r="H24" s="88">
        <v>7737.7813489999999</v>
      </c>
      <c r="I24" s="81">
        <v>7443.5938648900001</v>
      </c>
      <c r="J24" s="81">
        <v>3625.3330988600005</v>
      </c>
      <c r="K24" s="81">
        <v>2991.6677382500002</v>
      </c>
      <c r="L24" s="81">
        <v>3160.1618257699997</v>
      </c>
      <c r="M24" s="81">
        <v>3606.4630040399998</v>
      </c>
      <c r="N24" s="81"/>
      <c r="O24" s="84">
        <f t="shared" si="2"/>
        <v>48.450561241002035</v>
      </c>
      <c r="P24" s="84">
        <f t="shared" si="1"/>
        <v>99.479493489138022</v>
      </c>
      <c r="Q24" s="52"/>
    </row>
    <row r="25" spans="1:17" s="43" customFormat="1" ht="12.75">
      <c r="A25" s="112"/>
      <c r="B25" s="77"/>
      <c r="C25" s="77"/>
      <c r="D25" s="77"/>
      <c r="E25" s="78"/>
      <c r="F25" s="75" t="s">
        <v>123</v>
      </c>
      <c r="G25" s="75"/>
      <c r="H25" s="88">
        <v>334.36635000000001</v>
      </c>
      <c r="I25" s="81">
        <v>334.36634993999996</v>
      </c>
      <c r="J25" s="81">
        <v>80.218449989999996</v>
      </c>
      <c r="K25" s="81">
        <v>32.900739300000005</v>
      </c>
      <c r="L25" s="81">
        <v>51.775638289999996</v>
      </c>
      <c r="M25" s="81">
        <v>78.978731890000006</v>
      </c>
      <c r="N25" s="81"/>
      <c r="O25" s="84">
        <f t="shared" si="2"/>
        <v>23.620418712640273</v>
      </c>
      <c r="P25" s="84">
        <f t="shared" si="1"/>
        <v>98.454572358161329</v>
      </c>
      <c r="Q25" s="52"/>
    </row>
    <row r="26" spans="1:17" s="55" customFormat="1">
      <c r="A26" s="113"/>
      <c r="B26" s="77"/>
      <c r="C26" s="77" t="s">
        <v>124</v>
      </c>
      <c r="D26" s="77"/>
      <c r="E26" s="77"/>
      <c r="F26" s="74"/>
      <c r="G26" s="74"/>
      <c r="H26" s="86">
        <f t="shared" ref="H26:M26" si="6">H27+H30+H32</f>
        <v>1161.21000013</v>
      </c>
      <c r="I26" s="86">
        <f t="shared" si="6"/>
        <v>1167.3773187500001</v>
      </c>
      <c r="J26" s="86">
        <f t="shared" si="6"/>
        <v>234.68531178000001</v>
      </c>
      <c r="K26" s="86">
        <f t="shared" si="6"/>
        <v>7.4651926599999996</v>
      </c>
      <c r="L26" s="86">
        <f t="shared" si="6"/>
        <v>82.463288469999995</v>
      </c>
      <c r="M26" s="86">
        <f t="shared" si="6"/>
        <v>234.06616212</v>
      </c>
      <c r="N26" s="86"/>
      <c r="O26" s="73">
        <f t="shared" si="2"/>
        <v>20.050600466576864</v>
      </c>
      <c r="P26" s="73">
        <f t="shared" si="1"/>
        <v>99.736178776888934</v>
      </c>
      <c r="Q26" s="54"/>
    </row>
    <row r="27" spans="1:17" s="55" customFormat="1">
      <c r="A27" s="113"/>
      <c r="B27" s="80"/>
      <c r="C27" s="80"/>
      <c r="D27" s="74" t="s">
        <v>125</v>
      </c>
      <c r="E27" s="74"/>
      <c r="F27" s="74"/>
      <c r="G27" s="74"/>
      <c r="H27" s="71">
        <f t="shared" ref="H27:M27" si="7">SUM(H28:H29)</f>
        <v>924.31</v>
      </c>
      <c r="I27" s="71">
        <f t="shared" si="7"/>
        <v>251.61</v>
      </c>
      <c r="J27" s="71">
        <f t="shared" si="7"/>
        <v>53.107920709999995</v>
      </c>
      <c r="K27" s="71">
        <f t="shared" si="7"/>
        <v>7.4651926599999996</v>
      </c>
      <c r="L27" s="71">
        <f t="shared" si="7"/>
        <v>16.641610360000001</v>
      </c>
      <c r="M27" s="71">
        <f t="shared" si="7"/>
        <v>53.042920609999996</v>
      </c>
      <c r="N27" s="71"/>
      <c r="O27" s="73">
        <f t="shared" si="2"/>
        <v>21.081404002225664</v>
      </c>
      <c r="P27" s="73">
        <f t="shared" si="1"/>
        <v>99.87760752232245</v>
      </c>
      <c r="Q27" s="54"/>
    </row>
    <row r="28" spans="1:17" s="43" customFormat="1" ht="12.75">
      <c r="A28" s="112"/>
      <c r="B28" s="77"/>
      <c r="C28" s="77"/>
      <c r="D28" s="77"/>
      <c r="E28" s="78" t="s">
        <v>126</v>
      </c>
      <c r="F28" s="75"/>
      <c r="G28" s="75"/>
      <c r="H28" s="88">
        <v>224.31</v>
      </c>
      <c r="I28" s="83">
        <v>224.31</v>
      </c>
      <c r="J28" s="83">
        <v>41.523764689999993</v>
      </c>
      <c r="K28" s="83">
        <v>3.1334011800000003</v>
      </c>
      <c r="L28" s="83">
        <v>8.591842680000001</v>
      </c>
      <c r="M28" s="83">
        <v>41.458764589999994</v>
      </c>
      <c r="N28" s="83"/>
      <c r="O28" s="84">
        <f t="shared" si="2"/>
        <v>18.482798176630553</v>
      </c>
      <c r="P28" s="84">
        <f t="shared" si="1"/>
        <v>99.843462892911418</v>
      </c>
      <c r="Q28" s="52"/>
    </row>
    <row r="29" spans="1:17" s="43" customFormat="1" ht="12.75">
      <c r="A29" s="112"/>
      <c r="B29" s="77"/>
      <c r="C29" s="77"/>
      <c r="D29" s="77"/>
      <c r="E29" s="78" t="s">
        <v>127</v>
      </c>
      <c r="F29" s="75"/>
      <c r="G29" s="75"/>
      <c r="H29" s="88">
        <v>700</v>
      </c>
      <c r="I29" s="83">
        <v>27.3</v>
      </c>
      <c r="J29" s="83">
        <v>11.584156020000002</v>
      </c>
      <c r="K29" s="83">
        <v>4.3317914799999997</v>
      </c>
      <c r="L29" s="83">
        <v>8.0497676800000004</v>
      </c>
      <c r="M29" s="83">
        <v>11.584156020000002</v>
      </c>
      <c r="N29" s="83"/>
      <c r="O29" s="84">
        <f t="shared" si="2"/>
        <v>42.432805934065939</v>
      </c>
      <c r="P29" s="84">
        <f t="shared" si="1"/>
        <v>100</v>
      </c>
      <c r="Q29" s="52"/>
    </row>
    <row r="30" spans="1:17" s="55" customFormat="1">
      <c r="A30" s="113"/>
      <c r="B30" s="80"/>
      <c r="C30" s="77"/>
      <c r="D30" s="74" t="s">
        <v>121</v>
      </c>
      <c r="E30" s="77"/>
      <c r="F30" s="74"/>
      <c r="G30" s="74"/>
      <c r="H30" s="71">
        <f t="shared" ref="H30:M30" si="8">H31</f>
        <v>0</v>
      </c>
      <c r="I30" s="71">
        <f t="shared" si="8"/>
        <v>672.69999999999993</v>
      </c>
      <c r="J30" s="71">
        <f t="shared" si="8"/>
        <v>54.716111039999994</v>
      </c>
      <c r="K30" s="71">
        <f t="shared" si="8"/>
        <v>0</v>
      </c>
      <c r="L30" s="71">
        <f t="shared" si="8"/>
        <v>0</v>
      </c>
      <c r="M30" s="71">
        <f t="shared" si="8"/>
        <v>54.716111039999994</v>
      </c>
      <c r="N30" s="71"/>
      <c r="O30" s="73">
        <f t="shared" si="2"/>
        <v>8.1338057142857156</v>
      </c>
      <c r="P30" s="73">
        <f t="shared" si="1"/>
        <v>100</v>
      </c>
      <c r="Q30" s="54"/>
    </row>
    <row r="31" spans="1:17" s="43" customFormat="1" ht="12.75">
      <c r="A31" s="112"/>
      <c r="B31" s="77"/>
      <c r="C31" s="77"/>
      <c r="D31" s="77"/>
      <c r="E31" s="78" t="s">
        <v>127</v>
      </c>
      <c r="F31" s="75"/>
      <c r="G31" s="75"/>
      <c r="H31" s="88">
        <v>0</v>
      </c>
      <c r="I31" s="83">
        <v>672.69999999999993</v>
      </c>
      <c r="J31" s="83">
        <v>54.716111039999994</v>
      </c>
      <c r="K31" s="83">
        <v>0</v>
      </c>
      <c r="L31" s="83">
        <v>0</v>
      </c>
      <c r="M31" s="83">
        <v>54.716111039999994</v>
      </c>
      <c r="N31" s="83"/>
      <c r="O31" s="84">
        <f t="shared" si="2"/>
        <v>8.1338057142857156</v>
      </c>
      <c r="P31" s="84">
        <f t="shared" si="1"/>
        <v>100</v>
      </c>
      <c r="Q31" s="52"/>
    </row>
    <row r="32" spans="1:17" s="55" customFormat="1">
      <c r="A32" s="113"/>
      <c r="B32" s="77"/>
      <c r="C32" s="80"/>
      <c r="D32" s="74" t="s">
        <v>128</v>
      </c>
      <c r="E32" s="74"/>
      <c r="F32" s="74"/>
      <c r="G32" s="74"/>
      <c r="H32" s="86">
        <f t="shared" ref="H32:M32" si="9">H33</f>
        <v>236.90000013</v>
      </c>
      <c r="I32" s="86">
        <f t="shared" si="9"/>
        <v>243.06731875000003</v>
      </c>
      <c r="J32" s="86">
        <f t="shared" si="9"/>
        <v>126.86128003000002</v>
      </c>
      <c r="K32" s="86">
        <f t="shared" si="9"/>
        <v>0</v>
      </c>
      <c r="L32" s="86">
        <f t="shared" si="9"/>
        <v>65.821678109999993</v>
      </c>
      <c r="M32" s="86">
        <f t="shared" si="9"/>
        <v>126.30713047</v>
      </c>
      <c r="N32" s="86"/>
      <c r="O32" s="73">
        <f t="shared" si="2"/>
        <v>51.963847348770742</v>
      </c>
      <c r="P32" s="73">
        <f t="shared" si="1"/>
        <v>99.563184637685382</v>
      </c>
      <c r="Q32" s="54"/>
    </row>
    <row r="33" spans="1:17" s="43" customFormat="1" ht="12.75">
      <c r="A33" s="112"/>
      <c r="B33" s="80"/>
      <c r="C33" s="77"/>
      <c r="D33" s="77"/>
      <c r="E33" s="78"/>
      <c r="F33" s="75" t="s">
        <v>129</v>
      </c>
      <c r="G33" s="75"/>
      <c r="H33" s="91">
        <v>236.90000013</v>
      </c>
      <c r="I33" s="83">
        <v>243.06731875000003</v>
      </c>
      <c r="J33" s="83">
        <v>126.86128003000002</v>
      </c>
      <c r="K33" s="83">
        <v>0</v>
      </c>
      <c r="L33" s="83">
        <v>65.821678109999993</v>
      </c>
      <c r="M33" s="83">
        <v>126.30713047</v>
      </c>
      <c r="N33" s="83"/>
      <c r="O33" s="84">
        <f t="shared" si="2"/>
        <v>51.963847348770742</v>
      </c>
      <c r="P33" s="84">
        <f t="shared" si="1"/>
        <v>99.563184637685382</v>
      </c>
      <c r="Q33" s="52"/>
    </row>
    <row r="34" spans="1:17" s="55" customFormat="1">
      <c r="A34" s="113"/>
      <c r="B34" s="77"/>
      <c r="C34" s="77" t="s">
        <v>130</v>
      </c>
      <c r="D34" s="77"/>
      <c r="E34" s="77"/>
      <c r="F34" s="74"/>
      <c r="G34" s="74"/>
      <c r="H34" s="92">
        <f t="shared" ref="H34:M34" si="10">H35+H87+H89+H91+H96</f>
        <v>52410.174234000006</v>
      </c>
      <c r="I34" s="92">
        <f t="shared" si="10"/>
        <v>51037.058458060012</v>
      </c>
      <c r="J34" s="92">
        <f t="shared" si="10"/>
        <v>31822.525076679995</v>
      </c>
      <c r="K34" s="92">
        <f t="shared" si="10"/>
        <v>19410.179082049995</v>
      </c>
      <c r="L34" s="92">
        <f t="shared" si="10"/>
        <v>26536.155709129998</v>
      </c>
      <c r="M34" s="92">
        <f t="shared" si="10"/>
        <v>31568.987316749997</v>
      </c>
      <c r="N34" s="92"/>
      <c r="O34" s="73">
        <f t="shared" si="2"/>
        <v>61.855029013264918</v>
      </c>
      <c r="P34" s="73">
        <f t="shared" si="1"/>
        <v>99.203275794994056</v>
      </c>
      <c r="Q34" s="54"/>
    </row>
    <row r="35" spans="1:17" s="55" customFormat="1">
      <c r="A35" s="113"/>
      <c r="B35" s="77"/>
      <c r="C35" s="80"/>
      <c r="D35" s="74" t="s">
        <v>121</v>
      </c>
      <c r="E35" s="74"/>
      <c r="F35" s="74"/>
      <c r="G35" s="74"/>
      <c r="H35" s="86">
        <f t="shared" ref="H35:M35" si="11">H36+H37+H46+H49+H58+H65+H75+H77</f>
        <v>48104.903520000007</v>
      </c>
      <c r="I35" s="86">
        <f t="shared" si="11"/>
        <v>46732.076547900004</v>
      </c>
      <c r="J35" s="86">
        <f t="shared" si="11"/>
        <v>31156.374028239996</v>
      </c>
      <c r="K35" s="86">
        <f t="shared" si="11"/>
        <v>19033.855242029997</v>
      </c>
      <c r="L35" s="86">
        <f t="shared" si="11"/>
        <v>26110.457140309998</v>
      </c>
      <c r="M35" s="86">
        <f t="shared" si="11"/>
        <v>31044.5764643</v>
      </c>
      <c r="N35" s="86"/>
      <c r="O35" s="73">
        <f t="shared" si="2"/>
        <v>66.43098008383933</v>
      </c>
      <c r="P35" s="73">
        <f t="shared" si="1"/>
        <v>99.641172737756122</v>
      </c>
      <c r="Q35" s="54"/>
    </row>
    <row r="36" spans="1:17" s="43" customFormat="1" ht="12.75">
      <c r="A36" s="112"/>
      <c r="B36" s="77"/>
      <c r="C36" s="77"/>
      <c r="D36" s="77"/>
      <c r="E36" s="78" t="s">
        <v>131</v>
      </c>
      <c r="F36" s="75"/>
      <c r="G36" s="75"/>
      <c r="H36" s="88">
        <v>4587.3726699999997</v>
      </c>
      <c r="I36" s="83">
        <v>4587.3726700000007</v>
      </c>
      <c r="J36" s="83">
        <v>3423.2200999999982</v>
      </c>
      <c r="K36" s="83">
        <v>2781.6753040399981</v>
      </c>
      <c r="L36" s="83">
        <v>3423.219999999998</v>
      </c>
      <c r="M36" s="83">
        <v>3423.219999999998</v>
      </c>
      <c r="N36" s="83"/>
      <c r="O36" s="84">
        <f t="shared" si="2"/>
        <v>74.622670671314722</v>
      </c>
      <c r="P36" s="73">
        <f t="shared" si="1"/>
        <v>99.999997078773859</v>
      </c>
      <c r="Q36" s="52"/>
    </row>
    <row r="37" spans="1:17" s="43" customFormat="1" ht="12.75">
      <c r="A37" s="112"/>
      <c r="B37" s="77"/>
      <c r="C37" s="77"/>
      <c r="D37" s="77"/>
      <c r="E37" s="78" t="s">
        <v>35</v>
      </c>
      <c r="F37" s="75"/>
      <c r="G37" s="75"/>
      <c r="H37" s="88">
        <f t="shared" ref="H37:M37" si="12">SUM(H38:H45)</f>
        <v>18334.57</v>
      </c>
      <c r="I37" s="88">
        <f t="shared" si="12"/>
        <v>17898.897396880002</v>
      </c>
      <c r="J37" s="88">
        <f t="shared" si="12"/>
        <v>13910.427390030003</v>
      </c>
      <c r="K37" s="88">
        <f t="shared" si="12"/>
        <v>6954.1160884199981</v>
      </c>
      <c r="L37" s="88">
        <f t="shared" si="12"/>
        <v>11377.744427410002</v>
      </c>
      <c r="M37" s="88">
        <f t="shared" si="12"/>
        <v>13878.139267920005</v>
      </c>
      <c r="N37" s="88"/>
      <c r="O37" s="84">
        <f t="shared" si="2"/>
        <v>77.536280365175656</v>
      </c>
      <c r="P37" s="73">
        <f t="shared" si="1"/>
        <v>99.767885477529333</v>
      </c>
      <c r="Q37" s="52"/>
    </row>
    <row r="38" spans="1:17" s="43" customFormat="1" ht="12.75">
      <c r="A38" s="112"/>
      <c r="B38" s="77"/>
      <c r="C38" s="77"/>
      <c r="D38" s="77"/>
      <c r="E38" s="78"/>
      <c r="F38" s="75" t="s">
        <v>132</v>
      </c>
      <c r="G38" s="75"/>
      <c r="H38" s="88">
        <v>577.67000000000007</v>
      </c>
      <c r="I38" s="81">
        <v>477.66999999999996</v>
      </c>
      <c r="J38" s="81">
        <v>266.54266369999999</v>
      </c>
      <c r="K38" s="81">
        <v>3.87696146</v>
      </c>
      <c r="L38" s="81">
        <v>170.57754101999998</v>
      </c>
      <c r="M38" s="81">
        <v>263.34146588999999</v>
      </c>
      <c r="N38" s="81"/>
      <c r="O38" s="84">
        <f t="shared" si="2"/>
        <v>55.130417629325692</v>
      </c>
      <c r="P38" s="73">
        <f t="shared" si="1"/>
        <v>98.798992339326574</v>
      </c>
      <c r="Q38" s="52"/>
    </row>
    <row r="39" spans="1:17" s="43" customFormat="1" ht="12.75">
      <c r="A39" s="112"/>
      <c r="B39" s="77"/>
      <c r="C39" s="77"/>
      <c r="D39" s="77"/>
      <c r="E39" s="78"/>
      <c r="F39" s="75" t="s">
        <v>133</v>
      </c>
      <c r="G39" s="75"/>
      <c r="H39" s="88">
        <v>564.6</v>
      </c>
      <c r="I39" s="81">
        <v>564.6</v>
      </c>
      <c r="J39" s="81">
        <v>148.97934663999999</v>
      </c>
      <c r="K39" s="81">
        <v>3.8110499999999998</v>
      </c>
      <c r="L39" s="81">
        <v>63.506246869999998</v>
      </c>
      <c r="M39" s="81">
        <v>146.86689304999999</v>
      </c>
      <c r="N39" s="81"/>
      <c r="O39" s="84">
        <f t="shared" si="2"/>
        <v>26.012556331916397</v>
      </c>
      <c r="P39" s="84">
        <f t="shared" si="1"/>
        <v>98.58204936614159</v>
      </c>
      <c r="Q39" s="52"/>
    </row>
    <row r="40" spans="1:17" s="43" customFormat="1" ht="12.75">
      <c r="A40" s="112"/>
      <c r="B40" s="77"/>
      <c r="C40" s="77"/>
      <c r="D40" s="77"/>
      <c r="E40" s="78"/>
      <c r="F40" s="75" t="s">
        <v>134</v>
      </c>
      <c r="G40" s="75"/>
      <c r="H40" s="88">
        <v>427.67945000000003</v>
      </c>
      <c r="I40" s="81">
        <v>427.67945000000003</v>
      </c>
      <c r="J40" s="81">
        <v>62.472808929999999</v>
      </c>
      <c r="K40" s="81">
        <v>6.1802069599999996</v>
      </c>
      <c r="L40" s="81">
        <v>7.13555882</v>
      </c>
      <c r="M40" s="81">
        <v>60.873153920000007</v>
      </c>
      <c r="N40" s="81"/>
      <c r="O40" s="84">
        <f t="shared" si="2"/>
        <v>14.233359568714373</v>
      </c>
      <c r="P40" s="84">
        <f t="shared" si="1"/>
        <v>97.439437993267788</v>
      </c>
      <c r="Q40" s="52"/>
    </row>
    <row r="41" spans="1:17" s="43" customFormat="1" ht="12.75">
      <c r="A41" s="112"/>
      <c r="B41" s="77"/>
      <c r="C41" s="77"/>
      <c r="D41" s="77"/>
      <c r="E41" s="78"/>
      <c r="F41" s="75" t="s">
        <v>135</v>
      </c>
      <c r="G41" s="75"/>
      <c r="H41" s="88">
        <v>13558.8</v>
      </c>
      <c r="I41" s="81">
        <v>13231.32424688</v>
      </c>
      <c r="J41" s="81">
        <v>11818.450799870003</v>
      </c>
      <c r="K41" s="81">
        <v>6300.1089673199986</v>
      </c>
      <c r="L41" s="81">
        <v>10195.05334337</v>
      </c>
      <c r="M41" s="81">
        <v>11804.399792110004</v>
      </c>
      <c r="N41" s="81"/>
      <c r="O41" s="84">
        <f t="shared" si="2"/>
        <v>89.21555826049331</v>
      </c>
      <c r="P41" s="84">
        <f t="shared" si="1"/>
        <v>99.881109563360425</v>
      </c>
      <c r="Q41" s="52"/>
    </row>
    <row r="42" spans="1:17" s="43" customFormat="1" ht="12.75">
      <c r="A42" s="112"/>
      <c r="B42" s="77"/>
      <c r="C42" s="77"/>
      <c r="D42" s="77"/>
      <c r="E42" s="78"/>
      <c r="F42" s="75" t="s">
        <v>136</v>
      </c>
      <c r="G42" s="75"/>
      <c r="H42" s="88">
        <v>700</v>
      </c>
      <c r="I42" s="81">
        <v>699.99999997999998</v>
      </c>
      <c r="J42" s="81">
        <v>429.35339067000001</v>
      </c>
      <c r="K42" s="81">
        <v>1.17770098</v>
      </c>
      <c r="L42" s="81">
        <v>28.707512879999999</v>
      </c>
      <c r="M42" s="81">
        <v>426.02495002000001</v>
      </c>
      <c r="N42" s="81"/>
      <c r="O42" s="84">
        <f t="shared" si="2"/>
        <v>60.860707147453162</v>
      </c>
      <c r="P42" s="84">
        <f t="shared" si="1"/>
        <v>99.224778300968808</v>
      </c>
      <c r="Q42" s="52"/>
    </row>
    <row r="43" spans="1:17" s="43" customFormat="1" ht="12.75">
      <c r="A43" s="112"/>
      <c r="B43" s="77"/>
      <c r="C43" s="77"/>
      <c r="D43" s="77"/>
      <c r="E43" s="78"/>
      <c r="F43" s="75" t="s">
        <v>137</v>
      </c>
      <c r="G43" s="75"/>
      <c r="H43" s="88">
        <v>429.9</v>
      </c>
      <c r="I43" s="81">
        <v>429.89999997000001</v>
      </c>
      <c r="J43" s="81">
        <v>110.61592683999999</v>
      </c>
      <c r="K43" s="81">
        <v>5.6844512900000002</v>
      </c>
      <c r="L43" s="81">
        <v>47.276152330000002</v>
      </c>
      <c r="M43" s="81">
        <v>109.19716521000001</v>
      </c>
      <c r="N43" s="81"/>
      <c r="O43" s="84">
        <f t="shared" si="2"/>
        <v>25.400596701004929</v>
      </c>
      <c r="P43" s="84">
        <f t="shared" si="1"/>
        <v>98.717398415824746</v>
      </c>
      <c r="Q43" s="52"/>
    </row>
    <row r="44" spans="1:17" s="43" customFormat="1" ht="12.75">
      <c r="A44" s="112"/>
      <c r="B44" s="77"/>
      <c r="C44" s="77"/>
      <c r="D44" s="77"/>
      <c r="E44" s="78"/>
      <c r="F44" s="75" t="s">
        <v>138</v>
      </c>
      <c r="G44" s="75"/>
      <c r="H44" s="87">
        <v>47.8</v>
      </c>
      <c r="I44" s="81">
        <v>47.79999999999999</v>
      </c>
      <c r="J44" s="81">
        <v>23.145034939999999</v>
      </c>
      <c r="K44" s="81">
        <v>17.204773289999995</v>
      </c>
      <c r="L44" s="81">
        <v>23.145034939999999</v>
      </c>
      <c r="M44" s="81">
        <v>23.145034939999999</v>
      </c>
      <c r="N44" s="81"/>
      <c r="O44" s="84">
        <f t="shared" si="2"/>
        <v>48.420575188284523</v>
      </c>
      <c r="P44" s="84">
        <f t="shared" si="1"/>
        <v>100</v>
      </c>
      <c r="Q44" s="52"/>
    </row>
    <row r="45" spans="1:17" s="43" customFormat="1" ht="12.75">
      <c r="A45" s="112"/>
      <c r="B45" s="77"/>
      <c r="C45" s="77"/>
      <c r="D45" s="77"/>
      <c r="E45" s="78"/>
      <c r="F45" s="75" t="s">
        <v>139</v>
      </c>
      <c r="G45" s="75"/>
      <c r="H45" s="88">
        <v>2028.1205500000001</v>
      </c>
      <c r="I45" s="81">
        <v>2019.92370005</v>
      </c>
      <c r="J45" s="81">
        <v>1050.8674184399999</v>
      </c>
      <c r="K45" s="81">
        <v>616.07197711999993</v>
      </c>
      <c r="L45" s="81">
        <v>842.34303718000001</v>
      </c>
      <c r="M45" s="81">
        <v>1044.2908127799999</v>
      </c>
      <c r="N45" s="81"/>
      <c r="O45" s="84">
        <f t="shared" si="2"/>
        <v>51.699517796347962</v>
      </c>
      <c r="P45" s="84">
        <f t="shared" si="1"/>
        <v>99.374173607003357</v>
      </c>
      <c r="Q45" s="52"/>
    </row>
    <row r="46" spans="1:17" s="43" customFormat="1" ht="12.75">
      <c r="A46" s="112"/>
      <c r="B46" s="77"/>
      <c r="C46" s="77"/>
      <c r="D46" s="77"/>
      <c r="E46" s="78" t="s">
        <v>140</v>
      </c>
      <c r="F46" s="75"/>
      <c r="G46" s="75"/>
      <c r="H46" s="88">
        <f t="shared" ref="H46:M46" si="13">SUM(H47:H48)</f>
        <v>1767.8019280000001</v>
      </c>
      <c r="I46" s="88">
        <f t="shared" si="13"/>
        <v>1766.89788378</v>
      </c>
      <c r="J46" s="88">
        <f t="shared" si="13"/>
        <v>377.75260724000003</v>
      </c>
      <c r="K46" s="88">
        <f t="shared" si="13"/>
        <v>78.367936169999993</v>
      </c>
      <c r="L46" s="88">
        <f t="shared" si="13"/>
        <v>164.52758307000002</v>
      </c>
      <c r="M46" s="88">
        <f t="shared" si="13"/>
        <v>374.31923727999998</v>
      </c>
      <c r="N46" s="88"/>
      <c r="O46" s="84">
        <f t="shared" si="2"/>
        <v>21.185108699049596</v>
      </c>
      <c r="P46" s="84">
        <f t="shared" si="1"/>
        <v>99.091106217615405</v>
      </c>
      <c r="Q46" s="52"/>
    </row>
    <row r="47" spans="1:17" s="43" customFormat="1" ht="12.75">
      <c r="A47" s="112"/>
      <c r="B47" s="77"/>
      <c r="C47" s="77"/>
      <c r="D47" s="77"/>
      <c r="E47" s="78"/>
      <c r="F47" s="75" t="s">
        <v>141</v>
      </c>
      <c r="G47" s="75"/>
      <c r="H47" s="87">
        <v>1706.6589590000001</v>
      </c>
      <c r="I47" s="81">
        <v>1705.7549147699999</v>
      </c>
      <c r="J47" s="81">
        <v>317.90955688000003</v>
      </c>
      <c r="K47" s="81">
        <v>78.367936169999993</v>
      </c>
      <c r="L47" s="81">
        <v>105.96121330000001</v>
      </c>
      <c r="M47" s="81">
        <v>314.69622984999995</v>
      </c>
      <c r="N47" s="81"/>
      <c r="O47" s="84">
        <f t="shared" si="2"/>
        <v>18.44908826731611</v>
      </c>
      <c r="P47" s="84">
        <f t="shared" si="1"/>
        <v>98.989232327100822</v>
      </c>
      <c r="Q47" s="52"/>
    </row>
    <row r="48" spans="1:17" s="43" customFormat="1" ht="12.75">
      <c r="A48" s="112"/>
      <c r="B48" s="77"/>
      <c r="C48" s="77"/>
      <c r="D48" s="77"/>
      <c r="E48" s="78"/>
      <c r="F48" s="75" t="s">
        <v>142</v>
      </c>
      <c r="G48" s="75"/>
      <c r="H48" s="88">
        <v>61.142969000000001</v>
      </c>
      <c r="I48" s="81">
        <v>61.142969010000002</v>
      </c>
      <c r="J48" s="81">
        <v>59.843050360000007</v>
      </c>
      <c r="K48" s="81">
        <v>0</v>
      </c>
      <c r="L48" s="81">
        <v>58.566369770000009</v>
      </c>
      <c r="M48" s="81">
        <v>59.623007430000008</v>
      </c>
      <c r="N48" s="81"/>
      <c r="O48" s="84">
        <f t="shared" si="2"/>
        <v>97.514086076272477</v>
      </c>
      <c r="P48" s="84">
        <f t="shared" si="1"/>
        <v>99.632299943475005</v>
      </c>
      <c r="Q48" s="52"/>
    </row>
    <row r="49" spans="1:17" s="43" customFormat="1" ht="12.75">
      <c r="A49" s="112"/>
      <c r="B49" s="77"/>
      <c r="C49" s="77"/>
      <c r="D49" s="77"/>
      <c r="E49" s="78" t="s">
        <v>143</v>
      </c>
      <c r="F49" s="75"/>
      <c r="G49" s="75"/>
      <c r="H49" s="88">
        <f t="shared" ref="H49:M49" si="14">SUM(H50:H57)</f>
        <v>1041.84186</v>
      </c>
      <c r="I49" s="88">
        <f t="shared" si="14"/>
        <v>1026.1668599500003</v>
      </c>
      <c r="J49" s="88">
        <f t="shared" si="14"/>
        <v>381.66688922000003</v>
      </c>
      <c r="K49" s="88">
        <f t="shared" si="14"/>
        <v>52.195749999999997</v>
      </c>
      <c r="L49" s="88">
        <f t="shared" si="14"/>
        <v>296.66098283000002</v>
      </c>
      <c r="M49" s="88">
        <f t="shared" si="14"/>
        <v>378.46875157000005</v>
      </c>
      <c r="N49" s="88"/>
      <c r="O49" s="84">
        <f t="shared" si="2"/>
        <v>36.881794408020625</v>
      </c>
      <c r="P49" s="84">
        <f t="shared" si="1"/>
        <v>99.162060492977034</v>
      </c>
      <c r="Q49" s="52"/>
    </row>
    <row r="50" spans="1:17" s="43" customFormat="1" ht="12.75">
      <c r="A50" s="112"/>
      <c r="B50" s="77"/>
      <c r="C50" s="77"/>
      <c r="D50" s="77"/>
      <c r="E50" s="78"/>
      <c r="F50" s="75" t="s">
        <v>144</v>
      </c>
      <c r="G50" s="75"/>
      <c r="H50" s="88">
        <v>191.07177999999999</v>
      </c>
      <c r="I50" s="81">
        <v>191.07178001000011</v>
      </c>
      <c r="J50" s="81">
        <v>0.42556367000000006</v>
      </c>
      <c r="K50" s="81">
        <v>0</v>
      </c>
      <c r="L50" s="81">
        <v>3.2470189999999996E-2</v>
      </c>
      <c r="M50" s="81">
        <v>0.15363002999999997</v>
      </c>
      <c r="N50" s="81"/>
      <c r="O50" s="84">
        <f t="shared" si="2"/>
        <v>8.040435379413928E-2</v>
      </c>
      <c r="P50" s="84">
        <f t="shared" si="1"/>
        <v>36.100363078455437</v>
      </c>
      <c r="Q50" s="52"/>
    </row>
    <row r="51" spans="1:17" s="43" customFormat="1" ht="12.75">
      <c r="A51" s="112"/>
      <c r="B51" s="77"/>
      <c r="C51" s="77"/>
      <c r="D51" s="77"/>
      <c r="E51" s="78"/>
      <c r="F51" s="75" t="s">
        <v>145</v>
      </c>
      <c r="G51" s="93"/>
      <c r="H51" s="88">
        <v>146.16991199999998</v>
      </c>
      <c r="I51" s="81">
        <v>146.16991204000004</v>
      </c>
      <c r="J51" s="81">
        <v>88.407536330000013</v>
      </c>
      <c r="K51" s="81">
        <v>52.195749999999997</v>
      </c>
      <c r="L51" s="81">
        <v>69.055371060000027</v>
      </c>
      <c r="M51" s="81">
        <v>87.716623909999996</v>
      </c>
      <c r="N51" s="81"/>
      <c r="O51" s="84">
        <f t="shared" si="2"/>
        <v>60.010040839318521</v>
      </c>
      <c r="P51" s="84">
        <f t="shared" si="1"/>
        <v>99.218491489887199</v>
      </c>
      <c r="Q51" s="52"/>
    </row>
    <row r="52" spans="1:17" s="43" customFormat="1" ht="12.75">
      <c r="A52" s="112"/>
      <c r="B52" s="77"/>
      <c r="C52" s="77"/>
      <c r="D52" s="77"/>
      <c r="E52" s="78"/>
      <c r="F52" s="75" t="s">
        <v>146</v>
      </c>
      <c r="G52" s="75"/>
      <c r="H52" s="88">
        <v>125.53588999999999</v>
      </c>
      <c r="I52" s="81">
        <v>125.53588996000005</v>
      </c>
      <c r="J52" s="81">
        <v>80.981414420000036</v>
      </c>
      <c r="K52" s="81">
        <v>0</v>
      </c>
      <c r="L52" s="81">
        <v>64.694477290000009</v>
      </c>
      <c r="M52" s="81">
        <v>80.277503080000017</v>
      </c>
      <c r="N52" s="81"/>
      <c r="O52" s="84">
        <f t="shared" si="2"/>
        <v>63.947850376158669</v>
      </c>
      <c r="P52" s="84">
        <f t="shared" si="1"/>
        <v>99.130774209068178</v>
      </c>
      <c r="Q52" s="52"/>
    </row>
    <row r="53" spans="1:17" s="43" customFormat="1" ht="12.75">
      <c r="A53" s="112"/>
      <c r="B53" s="77"/>
      <c r="C53" s="77"/>
      <c r="D53" s="77"/>
      <c r="E53" s="78"/>
      <c r="F53" s="75" t="s">
        <v>147</v>
      </c>
      <c r="G53" s="75"/>
      <c r="H53" s="88">
        <v>75.010000000000005</v>
      </c>
      <c r="I53" s="81">
        <v>59.335000000000001</v>
      </c>
      <c r="J53" s="81">
        <v>0.1701327</v>
      </c>
      <c r="K53" s="81">
        <v>0</v>
      </c>
      <c r="L53" s="81">
        <v>9.7344099999999989E-3</v>
      </c>
      <c r="M53" s="81">
        <v>5.3998969999999993E-2</v>
      </c>
      <c r="N53" s="81"/>
      <c r="O53" s="84">
        <f t="shared" si="2"/>
        <v>9.1006943625179054E-2</v>
      </c>
      <c r="P53" s="84">
        <f t="shared" si="1"/>
        <v>31.739324656576891</v>
      </c>
      <c r="Q53" s="52"/>
    </row>
    <row r="54" spans="1:17" s="43" customFormat="1" ht="12.75">
      <c r="A54" s="112"/>
      <c r="B54" s="77"/>
      <c r="C54" s="77"/>
      <c r="D54" s="77"/>
      <c r="E54" s="78"/>
      <c r="F54" s="75" t="s">
        <v>148</v>
      </c>
      <c r="G54" s="75"/>
      <c r="H54" s="88">
        <v>150</v>
      </c>
      <c r="I54" s="81">
        <v>150.00000007</v>
      </c>
      <c r="J54" s="81">
        <v>74.824945339999999</v>
      </c>
      <c r="K54" s="81">
        <v>0</v>
      </c>
      <c r="L54" s="81">
        <v>73.806493279999984</v>
      </c>
      <c r="M54" s="81">
        <v>73.890844940000036</v>
      </c>
      <c r="N54" s="81"/>
      <c r="O54" s="84">
        <f t="shared" si="2"/>
        <v>49.260563270345095</v>
      </c>
      <c r="P54" s="84">
        <f t="shared" si="1"/>
        <v>98.751619001182732</v>
      </c>
      <c r="Q54" s="52"/>
    </row>
    <row r="55" spans="1:17" s="43" customFormat="1" ht="12.75">
      <c r="A55" s="112"/>
      <c r="B55" s="77"/>
      <c r="C55" s="77"/>
      <c r="D55" s="77"/>
      <c r="E55" s="78"/>
      <c r="F55" s="75" t="s">
        <v>149</v>
      </c>
      <c r="G55" s="75"/>
      <c r="H55" s="88">
        <v>125.53588999999999</v>
      </c>
      <c r="I55" s="81">
        <v>125.53588996000005</v>
      </c>
      <c r="J55" s="81">
        <v>48.144288150000008</v>
      </c>
      <c r="K55" s="81">
        <v>0</v>
      </c>
      <c r="L55" s="81">
        <v>32.106743870000003</v>
      </c>
      <c r="M55" s="81">
        <v>47.953627680000018</v>
      </c>
      <c r="N55" s="81"/>
      <c r="O55" s="84">
        <f t="shared" si="2"/>
        <v>38.199137868285838</v>
      </c>
      <c r="P55" s="84">
        <f t="shared" si="1"/>
        <v>99.603981121486399</v>
      </c>
      <c r="Q55" s="52"/>
    </row>
    <row r="56" spans="1:17" s="43" customFormat="1" ht="12.75">
      <c r="A56" s="112"/>
      <c r="B56" s="77"/>
      <c r="C56" s="77"/>
      <c r="D56" s="77"/>
      <c r="E56" s="78"/>
      <c r="F56" s="75" t="s">
        <v>150</v>
      </c>
      <c r="G56" s="75"/>
      <c r="H56" s="87">
        <v>207.50049199999998</v>
      </c>
      <c r="I56" s="81">
        <v>207.50049190999997</v>
      </c>
      <c r="J56" s="81">
        <v>83.463008609999989</v>
      </c>
      <c r="K56" s="81">
        <v>0</v>
      </c>
      <c r="L56" s="81">
        <v>56.955692729999988</v>
      </c>
      <c r="M56" s="81">
        <v>83.172522959999966</v>
      </c>
      <c r="N56" s="81"/>
      <c r="O56" s="84">
        <f t="shared" si="2"/>
        <v>40.08304857227747</v>
      </c>
      <c r="P56" s="84">
        <f t="shared" si="1"/>
        <v>99.651958808054246</v>
      </c>
      <c r="Q56" s="52"/>
    </row>
    <row r="57" spans="1:17" s="43" customFormat="1" ht="12.75">
      <c r="A57" s="112"/>
      <c r="B57" s="77"/>
      <c r="C57" s="77"/>
      <c r="D57" s="77"/>
      <c r="E57" s="78"/>
      <c r="F57" s="75" t="s">
        <v>151</v>
      </c>
      <c r="G57" s="75"/>
      <c r="H57" s="88">
        <v>21.017896</v>
      </c>
      <c r="I57" s="81">
        <v>21.017896</v>
      </c>
      <c r="J57" s="81">
        <v>5.25</v>
      </c>
      <c r="K57" s="81">
        <v>0</v>
      </c>
      <c r="L57" s="81">
        <v>0</v>
      </c>
      <c r="M57" s="81">
        <v>5.25</v>
      </c>
      <c r="N57" s="81"/>
      <c r="O57" s="84">
        <f t="shared" si="2"/>
        <v>24.978713378351479</v>
      </c>
      <c r="P57" s="84">
        <f t="shared" si="1"/>
        <v>100</v>
      </c>
      <c r="Q57" s="52"/>
    </row>
    <row r="58" spans="1:17" s="43" customFormat="1" ht="12.75">
      <c r="A58" s="112"/>
      <c r="B58" s="77"/>
      <c r="C58" s="77"/>
      <c r="D58" s="77"/>
      <c r="E58" s="78" t="s">
        <v>152</v>
      </c>
      <c r="F58" s="75"/>
      <c r="G58" s="75"/>
      <c r="H58" s="88">
        <f t="shared" ref="H58:M58" si="15">SUM(H59:H64)</f>
        <v>3011.0090420000001</v>
      </c>
      <c r="I58" s="88">
        <f t="shared" si="15"/>
        <v>3002.2739003500005</v>
      </c>
      <c r="J58" s="88">
        <f t="shared" si="15"/>
        <v>1459.86906234</v>
      </c>
      <c r="K58" s="88">
        <f t="shared" si="15"/>
        <v>772.61095743999999</v>
      </c>
      <c r="L58" s="88">
        <f t="shared" si="15"/>
        <v>828.35505874000012</v>
      </c>
      <c r="M58" s="88">
        <f t="shared" si="15"/>
        <v>1447.76967633</v>
      </c>
      <c r="N58" s="88"/>
      <c r="O58" s="84">
        <f t="shared" si="2"/>
        <v>48.22243820462954</v>
      </c>
      <c r="P58" s="84">
        <f t="shared" si="1"/>
        <v>99.17120060133297</v>
      </c>
      <c r="Q58" s="52"/>
    </row>
    <row r="59" spans="1:17" s="43" customFormat="1" ht="12.75">
      <c r="A59" s="112"/>
      <c r="B59" s="77"/>
      <c r="C59" s="77"/>
      <c r="D59" s="77"/>
      <c r="E59" s="78"/>
      <c r="F59" s="75" t="s">
        <v>153</v>
      </c>
      <c r="G59" s="75"/>
      <c r="H59" s="88">
        <v>2356.4002219999998</v>
      </c>
      <c r="I59" s="81">
        <v>2347.6718828800003</v>
      </c>
      <c r="J59" s="81">
        <v>1255.3696921000001</v>
      </c>
      <c r="K59" s="81">
        <v>680.23902543999998</v>
      </c>
      <c r="L59" s="81">
        <v>696.48538558000007</v>
      </c>
      <c r="M59" s="81">
        <v>1244.8239494300001</v>
      </c>
      <c r="N59" s="81"/>
      <c r="O59" s="84">
        <f t="shared" si="2"/>
        <v>53.023761902490207</v>
      </c>
      <c r="P59" s="84">
        <f t="shared" si="1"/>
        <v>99.159949237554173</v>
      </c>
      <c r="Q59" s="52"/>
    </row>
    <row r="60" spans="1:17" s="43" customFormat="1" ht="12.75">
      <c r="A60" s="112"/>
      <c r="B60" s="77"/>
      <c r="C60" s="77"/>
      <c r="D60" s="77"/>
      <c r="E60" s="78"/>
      <c r="F60" s="75" t="s">
        <v>154</v>
      </c>
      <c r="G60" s="75"/>
      <c r="H60" s="88">
        <v>100</v>
      </c>
      <c r="I60" s="81">
        <v>99.999271019999995</v>
      </c>
      <c r="J60" s="81">
        <v>71.879615279999996</v>
      </c>
      <c r="K60" s="81">
        <v>0.13885700000000001</v>
      </c>
      <c r="L60" s="81">
        <v>1.03797122</v>
      </c>
      <c r="M60" s="81">
        <v>71.542407310000002</v>
      </c>
      <c r="N60" s="81"/>
      <c r="O60" s="84">
        <f t="shared" si="2"/>
        <v>71.542928843642699</v>
      </c>
      <c r="P60" s="84">
        <f t="shared" si="1"/>
        <v>99.530871209192711</v>
      </c>
      <c r="Q60" s="52"/>
    </row>
    <row r="61" spans="1:17" s="43" customFormat="1" ht="12.75">
      <c r="A61" s="112"/>
      <c r="B61" s="77"/>
      <c r="C61" s="77"/>
      <c r="D61" s="77"/>
      <c r="E61" s="78"/>
      <c r="F61" s="75" t="s">
        <v>155</v>
      </c>
      <c r="G61" s="75"/>
      <c r="H61" s="88">
        <v>190.759096</v>
      </c>
      <c r="I61" s="81">
        <v>190.75639204999996</v>
      </c>
      <c r="J61" s="81">
        <v>38.418010119999998</v>
      </c>
      <c r="K61" s="81">
        <v>0</v>
      </c>
      <c r="L61" s="81">
        <v>38.032975100000002</v>
      </c>
      <c r="M61" s="81">
        <v>38.150976879999995</v>
      </c>
      <c r="N61" s="81"/>
      <c r="O61" s="84">
        <f t="shared" si="2"/>
        <v>19.999841929281239</v>
      </c>
      <c r="P61" s="84">
        <f t="shared" si="1"/>
        <v>99.304926936179371</v>
      </c>
      <c r="Q61" s="52"/>
    </row>
    <row r="62" spans="1:17" s="43" customFormat="1" ht="12.75">
      <c r="A62" s="112"/>
      <c r="B62" s="77"/>
      <c r="C62" s="77"/>
      <c r="D62" s="77"/>
      <c r="E62" s="78"/>
      <c r="F62" s="75" t="s">
        <v>156</v>
      </c>
      <c r="G62" s="75"/>
      <c r="H62" s="88">
        <v>147.767945</v>
      </c>
      <c r="I62" s="81">
        <v>147.767945</v>
      </c>
      <c r="J62" s="81">
        <v>0.44201678</v>
      </c>
      <c r="K62" s="81">
        <v>0</v>
      </c>
      <c r="L62" s="81">
        <v>0</v>
      </c>
      <c r="M62" s="81">
        <v>0</v>
      </c>
      <c r="N62" s="81"/>
      <c r="O62" s="84">
        <f t="shared" si="2"/>
        <v>0</v>
      </c>
      <c r="P62" s="84">
        <f t="shared" si="1"/>
        <v>0</v>
      </c>
      <c r="Q62" s="52"/>
    </row>
    <row r="63" spans="1:17" s="43" customFormat="1" ht="12.75">
      <c r="A63" s="112"/>
      <c r="B63" s="77"/>
      <c r="C63" s="77"/>
      <c r="D63" s="77"/>
      <c r="E63" s="78"/>
      <c r="F63" s="75" t="s">
        <v>157</v>
      </c>
      <c r="G63" s="75"/>
      <c r="H63" s="87">
        <v>95.535889999999995</v>
      </c>
      <c r="I63" s="81">
        <v>95.533874690000005</v>
      </c>
      <c r="J63" s="81">
        <v>93.484477339999998</v>
      </c>
      <c r="K63" s="81">
        <v>92.233074999999999</v>
      </c>
      <c r="L63" s="81">
        <v>92.78205967000001</v>
      </c>
      <c r="M63" s="81">
        <v>93.16627154999999</v>
      </c>
      <c r="N63" s="81"/>
      <c r="O63" s="84">
        <f t="shared" si="2"/>
        <v>97.521713478404706</v>
      </c>
      <c r="P63" s="84">
        <f t="shared" si="1"/>
        <v>99.659616442157869</v>
      </c>
      <c r="Q63" s="52"/>
    </row>
    <row r="64" spans="1:17" s="43" customFormat="1" ht="12.75">
      <c r="A64" s="112"/>
      <c r="B64" s="77"/>
      <c r="C64" s="77"/>
      <c r="D64" s="77"/>
      <c r="E64" s="78"/>
      <c r="F64" s="75" t="s">
        <v>158</v>
      </c>
      <c r="G64" s="75"/>
      <c r="H64" s="88">
        <v>120.545889</v>
      </c>
      <c r="I64" s="81">
        <v>120.54453471000001</v>
      </c>
      <c r="J64" s="81">
        <v>0.27525072000000017</v>
      </c>
      <c r="K64" s="81">
        <v>0</v>
      </c>
      <c r="L64" s="81">
        <v>1.6667169999999999E-2</v>
      </c>
      <c r="M64" s="81">
        <v>8.6071159999999994E-2</v>
      </c>
      <c r="N64" s="81"/>
      <c r="O64" s="84">
        <f t="shared" si="2"/>
        <v>7.1401959621865629E-2</v>
      </c>
      <c r="P64" s="84">
        <f t="shared" si="1"/>
        <v>31.270094407019151</v>
      </c>
      <c r="Q64" s="52"/>
    </row>
    <row r="65" spans="1:17" s="43" customFormat="1" ht="12.75">
      <c r="A65" s="112"/>
      <c r="B65" s="77"/>
      <c r="C65" s="77"/>
      <c r="D65" s="77"/>
      <c r="E65" s="78" t="s">
        <v>159</v>
      </c>
      <c r="F65" s="75"/>
      <c r="G65" s="75"/>
      <c r="H65" s="88">
        <f t="shared" ref="H65:M65" si="16">SUM(H66:H74)</f>
        <v>6570.4180309999992</v>
      </c>
      <c r="I65" s="88">
        <f t="shared" si="16"/>
        <v>6593.3485893999987</v>
      </c>
      <c r="J65" s="88">
        <f t="shared" si="16"/>
        <v>4049.0619062299993</v>
      </c>
      <c r="K65" s="88">
        <f t="shared" si="16"/>
        <v>3864.2564954700001</v>
      </c>
      <c r="L65" s="88">
        <f t="shared" si="16"/>
        <v>3957.8959397100002</v>
      </c>
      <c r="M65" s="88">
        <f t="shared" si="16"/>
        <v>4007.8358079799991</v>
      </c>
      <c r="N65" s="88"/>
      <c r="O65" s="84">
        <f t="shared" si="2"/>
        <v>60.786044505872496</v>
      </c>
      <c r="P65" s="84">
        <f t="shared" si="1"/>
        <v>98.98183581272076</v>
      </c>
      <c r="Q65" s="52"/>
    </row>
    <row r="66" spans="1:17" s="43" customFormat="1" ht="12.75">
      <c r="A66" s="112"/>
      <c r="B66" s="77"/>
      <c r="C66" s="77"/>
      <c r="D66" s="77"/>
      <c r="E66" s="78"/>
      <c r="F66" s="75" t="s">
        <v>160</v>
      </c>
      <c r="G66" s="75"/>
      <c r="H66" s="88">
        <v>1433.0383499999998</v>
      </c>
      <c r="I66" s="81">
        <v>1471.0699173200001</v>
      </c>
      <c r="J66" s="81">
        <v>1447.6358855400001</v>
      </c>
      <c r="K66" s="81">
        <v>1438.5434074300001</v>
      </c>
      <c r="L66" s="81">
        <v>1441.46759608</v>
      </c>
      <c r="M66" s="81">
        <v>1443.1749573699999</v>
      </c>
      <c r="N66" s="81"/>
      <c r="O66" s="84">
        <f t="shared" si="2"/>
        <v>98.103763823760374</v>
      </c>
      <c r="P66" s="84">
        <f t="shared" si="1"/>
        <v>99.691847361994888</v>
      </c>
      <c r="Q66" s="52"/>
    </row>
    <row r="67" spans="1:17" s="43" customFormat="1" ht="12.75">
      <c r="A67" s="112"/>
      <c r="B67" s="77"/>
      <c r="C67" s="77"/>
      <c r="D67" s="77"/>
      <c r="E67" s="78"/>
      <c r="F67" s="75" t="s">
        <v>161</v>
      </c>
      <c r="G67" s="75"/>
      <c r="H67" s="88">
        <v>47.767944999999997</v>
      </c>
      <c r="I67" s="81">
        <v>47.667944980000001</v>
      </c>
      <c r="J67" s="81">
        <v>19.664651710000001</v>
      </c>
      <c r="K67" s="81">
        <v>0.16626299999999999</v>
      </c>
      <c r="L67" s="81">
        <v>8.6774119800000005</v>
      </c>
      <c r="M67" s="81">
        <v>19.501845710000001</v>
      </c>
      <c r="N67" s="81"/>
      <c r="O67" s="84">
        <f t="shared" si="2"/>
        <v>40.911865863280603</v>
      </c>
      <c r="P67" s="84">
        <f t="shared" si="1"/>
        <v>99.172088057287027</v>
      </c>
      <c r="Q67" s="52"/>
    </row>
    <row r="68" spans="1:17" s="43" customFormat="1" ht="12.75">
      <c r="A68" s="112"/>
      <c r="B68" s="77"/>
      <c r="C68" s="77"/>
      <c r="D68" s="77"/>
      <c r="E68" s="78"/>
      <c r="F68" s="75" t="s">
        <v>162</v>
      </c>
      <c r="G68" s="75"/>
      <c r="H68" s="88">
        <v>1033.689558</v>
      </c>
      <c r="I68" s="81">
        <v>1031.989558</v>
      </c>
      <c r="J68" s="81">
        <v>1022.5109357099997</v>
      </c>
      <c r="K68" s="81">
        <v>1007.41395799</v>
      </c>
      <c r="L68" s="81">
        <v>1012.3660953399999</v>
      </c>
      <c r="M68" s="81">
        <v>1014.3994744499997</v>
      </c>
      <c r="N68" s="81"/>
      <c r="O68" s="84">
        <f t="shared" si="2"/>
        <v>98.295517293402668</v>
      </c>
      <c r="P68" s="84">
        <f t="shared" si="1"/>
        <v>99.20671153953306</v>
      </c>
      <c r="Q68" s="52"/>
    </row>
    <row r="69" spans="1:17" s="43" customFormat="1" ht="12.75">
      <c r="A69" s="112"/>
      <c r="B69" s="77"/>
      <c r="C69" s="77"/>
      <c r="D69" s="77"/>
      <c r="E69" s="78"/>
      <c r="F69" s="75" t="s">
        <v>163</v>
      </c>
      <c r="G69" s="75"/>
      <c r="H69" s="88">
        <v>238.83972499999999</v>
      </c>
      <c r="I69" s="81">
        <v>238.83972498</v>
      </c>
      <c r="J69" s="81">
        <v>234.84903660999998</v>
      </c>
      <c r="K69" s="81">
        <v>233.34641074999999</v>
      </c>
      <c r="L69" s="81">
        <v>233.72379731999999</v>
      </c>
      <c r="M69" s="81">
        <v>234.08678956999998</v>
      </c>
      <c r="N69" s="81"/>
      <c r="O69" s="84">
        <f t="shared" si="2"/>
        <v>98.009989581759058</v>
      </c>
      <c r="P69" s="84">
        <f t="shared" si="1"/>
        <v>99.675431055199155</v>
      </c>
      <c r="Q69" s="52"/>
    </row>
    <row r="70" spans="1:17" s="43" customFormat="1" ht="12.75">
      <c r="A70" s="112"/>
      <c r="B70" s="77"/>
      <c r="C70" s="77"/>
      <c r="D70" s="77"/>
      <c r="E70" s="78"/>
      <c r="F70" s="75" t="s">
        <v>164</v>
      </c>
      <c r="G70" s="75"/>
      <c r="H70" s="88">
        <v>261.37871200000001</v>
      </c>
      <c r="I70" s="81">
        <v>265.52137200000004</v>
      </c>
      <c r="J70" s="81">
        <v>156.15950700000005</v>
      </c>
      <c r="K70" s="81">
        <v>109.89190236999998</v>
      </c>
      <c r="L70" s="81">
        <v>127.01427237000001</v>
      </c>
      <c r="M70" s="81">
        <v>156.12434778000005</v>
      </c>
      <c r="N70" s="81"/>
      <c r="O70" s="84">
        <f t="shared" si="2"/>
        <v>58.799164302299566</v>
      </c>
      <c r="P70" s="84">
        <f t="shared" si="1"/>
        <v>99.977485059555164</v>
      </c>
      <c r="Q70" s="52"/>
    </row>
    <row r="71" spans="1:17" s="43" customFormat="1" ht="12.75">
      <c r="A71" s="112"/>
      <c r="B71" s="77"/>
      <c r="C71" s="77"/>
      <c r="D71" s="77"/>
      <c r="E71" s="78"/>
      <c r="F71" s="75" t="s">
        <v>165</v>
      </c>
      <c r="G71" s="75"/>
      <c r="H71" s="88">
        <v>97.767944999999997</v>
      </c>
      <c r="I71" s="81">
        <v>97.567945039999998</v>
      </c>
      <c r="J71" s="81">
        <v>23.106868850000001</v>
      </c>
      <c r="K71" s="81">
        <v>0</v>
      </c>
      <c r="L71" s="81">
        <v>22.535591529999998</v>
      </c>
      <c r="M71" s="81">
        <v>22.571168269999998</v>
      </c>
      <c r="N71" s="81"/>
      <c r="O71" s="84">
        <f t="shared" si="2"/>
        <v>23.133794875710954</v>
      </c>
      <c r="P71" s="84">
        <f t="shared" si="1"/>
        <v>97.681639241225</v>
      </c>
      <c r="Q71" s="52"/>
    </row>
    <row r="72" spans="1:17" s="43" customFormat="1" ht="12.75">
      <c r="A72" s="112"/>
      <c r="B72" s="77"/>
      <c r="C72" s="77"/>
      <c r="D72" s="77"/>
      <c r="E72" s="78"/>
      <c r="F72" s="75" t="s">
        <v>166</v>
      </c>
      <c r="G72" s="75"/>
      <c r="H72" s="88">
        <v>2335.8525100000002</v>
      </c>
      <c r="I72" s="81">
        <v>2339.3170673099994</v>
      </c>
      <c r="J72" s="81">
        <v>667.12296581999999</v>
      </c>
      <c r="K72" s="81">
        <v>603.95007679000003</v>
      </c>
      <c r="L72" s="81">
        <v>638.74539391999997</v>
      </c>
      <c r="M72" s="81">
        <v>643.37303237999993</v>
      </c>
      <c r="N72" s="81"/>
      <c r="O72" s="84">
        <f t="shared" si="2"/>
        <v>27.502600710720248</v>
      </c>
      <c r="P72" s="84">
        <f t="shared" si="1"/>
        <v>96.439946657988656</v>
      </c>
      <c r="Q72" s="52"/>
    </row>
    <row r="73" spans="1:17" s="43" customFormat="1" ht="12.75">
      <c r="A73" s="112"/>
      <c r="B73" s="77"/>
      <c r="C73" s="77"/>
      <c r="D73" s="77"/>
      <c r="E73" s="78"/>
      <c r="F73" s="75" t="s">
        <v>167</v>
      </c>
      <c r="G73" s="75"/>
      <c r="H73" s="88">
        <v>47.767944999999997</v>
      </c>
      <c r="I73" s="81">
        <v>36.423057979999996</v>
      </c>
      <c r="J73" s="81">
        <v>4.1865849999999996E-2</v>
      </c>
      <c r="K73" s="81">
        <v>0</v>
      </c>
      <c r="L73" s="81">
        <v>1.9808619999999999E-2</v>
      </c>
      <c r="M73" s="81">
        <v>3.6558690000000005E-2</v>
      </c>
      <c r="N73" s="81"/>
      <c r="O73" s="84">
        <f t="shared" si="2"/>
        <v>0.1003723795516414</v>
      </c>
      <c r="P73" s="84">
        <f t="shared" si="1"/>
        <v>87.323415146234964</v>
      </c>
      <c r="Q73" s="52"/>
    </row>
    <row r="74" spans="1:17" s="43" customFormat="1" ht="12.75">
      <c r="A74" s="112"/>
      <c r="B74" s="77"/>
      <c r="C74" s="77"/>
      <c r="D74" s="77"/>
      <c r="E74" s="78"/>
      <c r="F74" s="75" t="s">
        <v>168</v>
      </c>
      <c r="G74" s="75"/>
      <c r="H74" s="88">
        <v>1074.315341</v>
      </c>
      <c r="I74" s="81">
        <v>1064.9520017899999</v>
      </c>
      <c r="J74" s="81">
        <v>477.97018914</v>
      </c>
      <c r="K74" s="81">
        <v>470.94447714</v>
      </c>
      <c r="L74" s="81">
        <v>473.34597255</v>
      </c>
      <c r="M74" s="81">
        <v>474.56763376000004</v>
      </c>
      <c r="N74" s="81"/>
      <c r="O74" s="84">
        <f t="shared" si="2"/>
        <v>44.562349567148004</v>
      </c>
      <c r="P74" s="84">
        <f t="shared" si="1"/>
        <v>99.288123933812258</v>
      </c>
      <c r="Q74" s="52"/>
    </row>
    <row r="75" spans="1:17" s="43" customFormat="1" ht="12.75">
      <c r="A75" s="112"/>
      <c r="B75" s="77"/>
      <c r="C75" s="77"/>
      <c r="D75" s="77"/>
      <c r="E75" s="78" t="s">
        <v>169</v>
      </c>
      <c r="F75" s="75"/>
      <c r="G75" s="75"/>
      <c r="H75" s="87">
        <v>5142.9538419999999</v>
      </c>
      <c r="I75" s="83">
        <v>5081.2766159500006</v>
      </c>
      <c r="J75" s="83">
        <v>3530.5635444999989</v>
      </c>
      <c r="K75" s="83">
        <v>2600.6893658699996</v>
      </c>
      <c r="L75" s="83">
        <v>3220.276333759999</v>
      </c>
      <c r="M75" s="83">
        <v>3530.5573696299989</v>
      </c>
      <c r="N75" s="83"/>
      <c r="O75" s="84">
        <f t="shared" si="2"/>
        <v>69.481699904855944</v>
      </c>
      <c r="P75" s="84">
        <f t="shared" si="1"/>
        <v>99.99982510242566</v>
      </c>
      <c r="Q75" s="52"/>
    </row>
    <row r="76" spans="1:17" s="43" customFormat="1" ht="12.75">
      <c r="A76" s="112"/>
      <c r="B76" s="77"/>
      <c r="C76" s="77"/>
      <c r="D76" s="77"/>
      <c r="E76" s="78"/>
      <c r="F76" s="75" t="s">
        <v>170</v>
      </c>
      <c r="G76" s="75"/>
      <c r="H76" s="88">
        <v>450</v>
      </c>
      <c r="I76" s="81">
        <v>565.72477939999999</v>
      </c>
      <c r="J76" s="81">
        <v>371.79726692999998</v>
      </c>
      <c r="K76" s="81">
        <v>102.31524459000001</v>
      </c>
      <c r="L76" s="81">
        <v>285.02686067999997</v>
      </c>
      <c r="M76" s="81">
        <v>371.79626693</v>
      </c>
      <c r="N76" s="81"/>
      <c r="O76" s="84">
        <f t="shared" ref="O76:O139" si="17">(M76/I76)*100</f>
        <v>65.720343260254936</v>
      </c>
      <c r="P76" s="84">
        <f t="shared" ref="P76:P139" si="18">+(M76/J76)*100</f>
        <v>99.999731036215451</v>
      </c>
      <c r="Q76" s="52"/>
    </row>
    <row r="77" spans="1:17" s="43" customFormat="1" ht="12.75">
      <c r="A77" s="112"/>
      <c r="B77" s="77"/>
      <c r="C77" s="77"/>
      <c r="D77" s="77"/>
      <c r="E77" s="78" t="s">
        <v>34</v>
      </c>
      <c r="F77" s="75"/>
      <c r="G77" s="75"/>
      <c r="H77" s="88">
        <f t="shared" ref="H77:M77" si="19">SUM(H78:H86)</f>
        <v>7648.9361470000003</v>
      </c>
      <c r="I77" s="88">
        <f t="shared" si="19"/>
        <v>6775.8426315899997</v>
      </c>
      <c r="J77" s="88">
        <f t="shared" si="19"/>
        <v>4023.8125286799996</v>
      </c>
      <c r="K77" s="88">
        <f t="shared" si="19"/>
        <v>1929.9433446200001</v>
      </c>
      <c r="L77" s="88">
        <f t="shared" si="19"/>
        <v>2841.7768147900006</v>
      </c>
      <c r="M77" s="88">
        <f t="shared" si="19"/>
        <v>4004.2663535899997</v>
      </c>
      <c r="N77" s="88"/>
      <c r="O77" s="84">
        <f t="shared" si="17"/>
        <v>59.096212402004532</v>
      </c>
      <c r="P77" s="84">
        <f t="shared" si="18"/>
        <v>99.514237431523384</v>
      </c>
      <c r="Q77" s="52"/>
    </row>
    <row r="78" spans="1:17" s="43" customFormat="1" ht="12.75">
      <c r="A78" s="112"/>
      <c r="B78" s="77"/>
      <c r="C78" s="77"/>
      <c r="D78" s="77"/>
      <c r="E78" s="78"/>
      <c r="F78" s="75" t="s">
        <v>171</v>
      </c>
      <c r="G78" s="75"/>
      <c r="H78" s="88">
        <v>482.6</v>
      </c>
      <c r="I78" s="81">
        <v>477.88946013000003</v>
      </c>
      <c r="J78" s="81">
        <v>110.11666535000001</v>
      </c>
      <c r="K78" s="81">
        <v>108.52878004</v>
      </c>
      <c r="L78" s="81">
        <v>108.91935785</v>
      </c>
      <c r="M78" s="81">
        <v>109.21866618</v>
      </c>
      <c r="N78" s="81"/>
      <c r="O78" s="84">
        <f t="shared" si="17"/>
        <v>22.854378531447274</v>
      </c>
      <c r="P78" s="84">
        <f t="shared" si="18"/>
        <v>99.184502030509407</v>
      </c>
      <c r="Q78" s="52"/>
    </row>
    <row r="79" spans="1:17" s="43" customFormat="1" ht="12.75">
      <c r="A79" s="112"/>
      <c r="B79" s="77"/>
      <c r="C79" s="77"/>
      <c r="D79" s="77"/>
      <c r="E79" s="78"/>
      <c r="F79" s="75" t="s">
        <v>172</v>
      </c>
      <c r="G79" s="75"/>
      <c r="H79" s="88">
        <v>3950</v>
      </c>
      <c r="I79" s="81">
        <v>3284.0923285600002</v>
      </c>
      <c r="J79" s="81">
        <v>2214.4773768600003</v>
      </c>
      <c r="K79" s="81">
        <v>331.76488657999994</v>
      </c>
      <c r="L79" s="81">
        <v>1220.6989018200002</v>
      </c>
      <c r="M79" s="81">
        <v>2202.7489226399998</v>
      </c>
      <c r="N79" s="81"/>
      <c r="O79" s="84">
        <f t="shared" si="17"/>
        <v>67.073294605144525</v>
      </c>
      <c r="P79" s="84">
        <f t="shared" si="18"/>
        <v>99.470373716952082</v>
      </c>
      <c r="Q79" s="52"/>
    </row>
    <row r="80" spans="1:17" s="43" customFormat="1" ht="12.75">
      <c r="A80" s="112"/>
      <c r="B80" s="77"/>
      <c r="C80" s="77"/>
      <c r="D80" s="77"/>
      <c r="E80" s="78"/>
      <c r="F80" s="75" t="s">
        <v>173</v>
      </c>
      <c r="G80" s="75"/>
      <c r="H80" s="88">
        <v>169</v>
      </c>
      <c r="I80" s="81">
        <v>71.799999999999969</v>
      </c>
      <c r="J80" s="81">
        <v>36.036563279999996</v>
      </c>
      <c r="K80" s="81">
        <v>1.46</v>
      </c>
      <c r="L80" s="81">
        <v>4.6645914799999995</v>
      </c>
      <c r="M80" s="81">
        <v>35.514330819999998</v>
      </c>
      <c r="N80" s="81"/>
      <c r="O80" s="84">
        <f t="shared" si="17"/>
        <v>49.462856295264643</v>
      </c>
      <c r="P80" s="84">
        <f t="shared" si="18"/>
        <v>98.550826126391939</v>
      </c>
      <c r="Q80" s="52"/>
    </row>
    <row r="81" spans="1:17" s="43" customFormat="1" ht="12.75">
      <c r="A81" s="112"/>
      <c r="B81" s="77"/>
      <c r="C81" s="77"/>
      <c r="D81" s="77"/>
      <c r="E81" s="78"/>
      <c r="F81" s="75" t="s">
        <v>174</v>
      </c>
      <c r="G81" s="75"/>
      <c r="H81" s="88">
        <v>1215.1643669999999</v>
      </c>
      <c r="I81" s="81">
        <v>1215.1643669999999</v>
      </c>
      <c r="J81" s="81">
        <v>370.62300500000003</v>
      </c>
      <c r="K81" s="81">
        <v>358.61680300000006</v>
      </c>
      <c r="L81" s="81">
        <v>363.48080400000003</v>
      </c>
      <c r="M81" s="81">
        <v>368.34480500000001</v>
      </c>
      <c r="N81" s="81"/>
      <c r="O81" s="84">
        <f t="shared" si="17"/>
        <v>30.312344157142331</v>
      </c>
      <c r="P81" s="84">
        <f t="shared" si="18"/>
        <v>99.385305291559007</v>
      </c>
      <c r="Q81" s="52"/>
    </row>
    <row r="82" spans="1:17" s="43" customFormat="1" ht="12.75">
      <c r="A82" s="112"/>
      <c r="B82" s="77"/>
      <c r="C82" s="77"/>
      <c r="D82" s="77"/>
      <c r="E82" s="78"/>
      <c r="F82" s="75" t="s">
        <v>175</v>
      </c>
      <c r="G82" s="75"/>
      <c r="H82" s="88">
        <v>191.07177999999999</v>
      </c>
      <c r="I82" s="81">
        <v>184.77918041000001</v>
      </c>
      <c r="J82" s="81">
        <v>182.14922953999999</v>
      </c>
      <c r="K82" s="81">
        <v>90.759095000000002</v>
      </c>
      <c r="L82" s="81">
        <v>90.899089619999998</v>
      </c>
      <c r="M82" s="81">
        <v>181.78561137</v>
      </c>
      <c r="N82" s="81"/>
      <c r="O82" s="84">
        <f t="shared" si="17"/>
        <v>98.379920815019489</v>
      </c>
      <c r="P82" s="84">
        <f t="shared" si="18"/>
        <v>99.800373478977505</v>
      </c>
      <c r="Q82" s="52"/>
    </row>
    <row r="83" spans="1:17" s="43" customFormat="1" ht="12.75">
      <c r="A83" s="112"/>
      <c r="B83" s="77"/>
      <c r="C83" s="77"/>
      <c r="D83" s="77"/>
      <c r="E83" s="78"/>
      <c r="F83" s="78" t="s">
        <v>176</v>
      </c>
      <c r="G83" s="75"/>
      <c r="H83" s="88">
        <v>150</v>
      </c>
      <c r="I83" s="81">
        <v>55.332151120000006</v>
      </c>
      <c r="J83" s="81">
        <v>0.71937618999999986</v>
      </c>
      <c r="K83" s="81">
        <v>0</v>
      </c>
      <c r="L83" s="81">
        <v>9.8485950000000017E-2</v>
      </c>
      <c r="M83" s="81">
        <v>0.28374296999999998</v>
      </c>
      <c r="N83" s="81"/>
      <c r="O83" s="84">
        <f t="shared" si="17"/>
        <v>0.51279945611483746</v>
      </c>
      <c r="P83" s="84">
        <f t="shared" si="18"/>
        <v>39.44291928816827</v>
      </c>
      <c r="Q83" s="52"/>
    </row>
    <row r="84" spans="1:17" s="43" customFormat="1" ht="12.75">
      <c r="A84" s="112"/>
      <c r="B84" s="94"/>
      <c r="C84" s="94"/>
      <c r="D84" s="94"/>
      <c r="E84" s="95"/>
      <c r="F84" s="96" t="s">
        <v>177</v>
      </c>
      <c r="G84" s="96"/>
      <c r="H84" s="97">
        <v>600</v>
      </c>
      <c r="I84" s="98">
        <v>595.99999999999989</v>
      </c>
      <c r="J84" s="98">
        <v>583.89118499999972</v>
      </c>
      <c r="K84" s="98">
        <v>586.82657999999992</v>
      </c>
      <c r="L84" s="98">
        <v>585.12184499999989</v>
      </c>
      <c r="M84" s="98">
        <v>583.20425999999986</v>
      </c>
      <c r="N84" s="98"/>
      <c r="O84" s="99">
        <f t="shared" si="17"/>
        <v>97.853063758389254</v>
      </c>
      <c r="P84" s="99">
        <f t="shared" si="18"/>
        <v>99.882353935519703</v>
      </c>
      <c r="Q84" s="52"/>
    </row>
    <row r="85" spans="1:17" s="43" customFormat="1" ht="12.75">
      <c r="A85" s="112"/>
      <c r="B85" s="80"/>
      <c r="C85" s="77"/>
      <c r="D85" s="77"/>
      <c r="E85" s="78"/>
      <c r="F85" s="75" t="s">
        <v>178</v>
      </c>
      <c r="G85" s="75"/>
      <c r="H85" s="91">
        <v>600</v>
      </c>
      <c r="I85" s="81">
        <v>599.68514438000011</v>
      </c>
      <c r="J85" s="81">
        <v>514.77706736999983</v>
      </c>
      <c r="K85" s="81">
        <v>451.98719999999997</v>
      </c>
      <c r="L85" s="81">
        <v>460.47703376000004</v>
      </c>
      <c r="M85" s="81">
        <v>513.02119138</v>
      </c>
      <c r="N85" s="81"/>
      <c r="O85" s="84">
        <f t="shared" si="17"/>
        <v>85.5484242335868</v>
      </c>
      <c r="P85" s="84">
        <f t="shared" si="18"/>
        <v>99.658905553238682</v>
      </c>
      <c r="Q85" s="52"/>
    </row>
    <row r="86" spans="1:17" s="43" customFormat="1" ht="12.75">
      <c r="A86" s="112"/>
      <c r="B86" s="80"/>
      <c r="C86" s="77"/>
      <c r="D86" s="77"/>
      <c r="E86" s="78"/>
      <c r="F86" s="75" t="s">
        <v>179</v>
      </c>
      <c r="G86" s="75"/>
      <c r="H86" s="88">
        <v>291.10000000000002</v>
      </c>
      <c r="I86" s="81">
        <v>291.09999998999996</v>
      </c>
      <c r="J86" s="81">
        <v>11.022060090000002</v>
      </c>
      <c r="K86" s="81">
        <v>0</v>
      </c>
      <c r="L86" s="81">
        <v>7.4167053100000002</v>
      </c>
      <c r="M86" s="81">
        <v>10.144823230000002</v>
      </c>
      <c r="N86" s="81"/>
      <c r="O86" s="84">
        <f t="shared" si="17"/>
        <v>3.4849959568356246</v>
      </c>
      <c r="P86" s="84">
        <f t="shared" si="18"/>
        <v>92.041080770409778</v>
      </c>
      <c r="Q86" s="52"/>
    </row>
    <row r="87" spans="1:17" s="55" customFormat="1">
      <c r="A87" s="113"/>
      <c r="B87" s="77"/>
      <c r="C87" s="80"/>
      <c r="D87" s="74" t="s">
        <v>125</v>
      </c>
      <c r="E87" s="74"/>
      <c r="F87" s="74"/>
      <c r="G87" s="74"/>
      <c r="H87" s="100">
        <f t="shared" ref="H87:M87" si="20">H88</f>
        <v>1141.8259499999999</v>
      </c>
      <c r="I87" s="100">
        <f t="shared" si="20"/>
        <v>44.531212050000001</v>
      </c>
      <c r="J87" s="100">
        <f t="shared" si="20"/>
        <v>26.393248880000002</v>
      </c>
      <c r="K87" s="100">
        <f t="shared" si="20"/>
        <v>4.0025599100000004</v>
      </c>
      <c r="L87" s="100">
        <f t="shared" si="20"/>
        <v>22.330709669999997</v>
      </c>
      <c r="M87" s="100">
        <f t="shared" si="20"/>
        <v>26.099662129999999</v>
      </c>
      <c r="N87" s="100"/>
      <c r="O87" s="73">
        <f t="shared" si="17"/>
        <v>58.609817538078893</v>
      </c>
      <c r="P87" s="73">
        <f t="shared" si="18"/>
        <v>98.887644521010543</v>
      </c>
      <c r="Q87" s="54"/>
    </row>
    <row r="88" spans="1:17" s="43" customFormat="1" ht="12.75">
      <c r="A88" s="112"/>
      <c r="B88" s="80"/>
      <c r="C88" s="80"/>
      <c r="D88" s="74"/>
      <c r="E88" s="78" t="s">
        <v>180</v>
      </c>
      <c r="F88" s="75"/>
      <c r="G88" s="75"/>
      <c r="H88" s="91">
        <v>1141.8259499999999</v>
      </c>
      <c r="I88" s="83">
        <v>44.531212050000001</v>
      </c>
      <c r="J88" s="83">
        <v>26.393248880000002</v>
      </c>
      <c r="K88" s="83">
        <v>4.0025599100000004</v>
      </c>
      <c r="L88" s="83">
        <v>22.330709669999997</v>
      </c>
      <c r="M88" s="83">
        <v>26.099662129999999</v>
      </c>
      <c r="N88" s="83"/>
      <c r="O88" s="84">
        <f t="shared" si="17"/>
        <v>58.609817538078893</v>
      </c>
      <c r="P88" s="84">
        <f t="shared" si="18"/>
        <v>98.887644521010543</v>
      </c>
      <c r="Q88" s="52"/>
    </row>
    <row r="89" spans="1:17" s="55" customFormat="1">
      <c r="A89" s="113"/>
      <c r="B89" s="77"/>
      <c r="C89" s="80"/>
      <c r="D89" s="74" t="s">
        <v>121</v>
      </c>
      <c r="E89" s="74"/>
      <c r="F89" s="74"/>
      <c r="G89" s="74"/>
      <c r="H89" s="92">
        <f t="shared" ref="H89:M89" si="21">H90</f>
        <v>0</v>
      </c>
      <c r="I89" s="92">
        <f t="shared" si="21"/>
        <v>1097.2947379499999</v>
      </c>
      <c r="J89" s="92">
        <f t="shared" si="21"/>
        <v>43.583843810000005</v>
      </c>
      <c r="K89" s="92">
        <f t="shared" si="21"/>
        <v>0</v>
      </c>
      <c r="L89" s="92">
        <f t="shared" si="21"/>
        <v>0</v>
      </c>
      <c r="M89" s="92">
        <f t="shared" si="21"/>
        <v>43.583843810000005</v>
      </c>
      <c r="N89" s="92"/>
      <c r="O89" s="73">
        <f t="shared" si="17"/>
        <v>3.9719359168189117</v>
      </c>
      <c r="P89" s="73">
        <f t="shared" si="18"/>
        <v>100</v>
      </c>
      <c r="Q89" s="54"/>
    </row>
    <row r="90" spans="1:17" s="43" customFormat="1" ht="12.75">
      <c r="A90" s="112"/>
      <c r="B90" s="77"/>
      <c r="C90" s="80"/>
      <c r="D90" s="74"/>
      <c r="E90" s="78" t="s">
        <v>180</v>
      </c>
      <c r="F90" s="75"/>
      <c r="G90" s="75"/>
      <c r="H90" s="88">
        <v>0</v>
      </c>
      <c r="I90" s="83">
        <v>1097.2947379499999</v>
      </c>
      <c r="J90" s="83">
        <v>43.583843810000005</v>
      </c>
      <c r="K90" s="83">
        <v>0</v>
      </c>
      <c r="L90" s="83">
        <v>0</v>
      </c>
      <c r="M90" s="83">
        <v>43.583843810000005</v>
      </c>
      <c r="N90" s="83"/>
      <c r="O90" s="84">
        <f t="shared" si="17"/>
        <v>3.9719359168189117</v>
      </c>
      <c r="P90" s="84">
        <f t="shared" si="18"/>
        <v>100</v>
      </c>
      <c r="Q90" s="52"/>
    </row>
    <row r="91" spans="1:17" s="55" customFormat="1">
      <c r="A91" s="113"/>
      <c r="B91" s="77"/>
      <c r="C91" s="80"/>
      <c r="D91" s="74" t="s">
        <v>181</v>
      </c>
      <c r="E91" s="74"/>
      <c r="F91" s="74"/>
      <c r="G91" s="74"/>
      <c r="H91" s="92">
        <f t="shared" ref="H91:M91" si="22">SUM(H92:H95)</f>
        <v>2993.9770370000001</v>
      </c>
      <c r="I91" s="92">
        <f t="shared" si="22"/>
        <v>2993.6882331600032</v>
      </c>
      <c r="J91" s="92">
        <f t="shared" si="22"/>
        <v>526.44010075000006</v>
      </c>
      <c r="K91" s="92">
        <f t="shared" si="22"/>
        <v>340.22128011000001</v>
      </c>
      <c r="L91" s="92">
        <f t="shared" si="22"/>
        <v>371.26785914999999</v>
      </c>
      <c r="M91" s="92">
        <f t="shared" si="22"/>
        <v>384.99349151000001</v>
      </c>
      <c r="N91" s="92"/>
      <c r="O91" s="73">
        <f t="shared" si="17"/>
        <v>12.86017318856273</v>
      </c>
      <c r="P91" s="73">
        <f t="shared" si="18"/>
        <v>73.131490355980446</v>
      </c>
      <c r="Q91" s="54"/>
    </row>
    <row r="92" spans="1:17" s="43" customFormat="1" ht="12.75">
      <c r="A92" s="112"/>
      <c r="B92" s="77"/>
      <c r="C92" s="77"/>
      <c r="D92" s="77"/>
      <c r="E92" s="78" t="s">
        <v>182</v>
      </c>
      <c r="F92" s="75"/>
      <c r="G92" s="75"/>
      <c r="H92" s="88">
        <v>198.52846400000001</v>
      </c>
      <c r="I92" s="83">
        <v>198.52846400000001</v>
      </c>
      <c r="J92" s="83">
        <v>0</v>
      </c>
      <c r="K92" s="83">
        <v>0</v>
      </c>
      <c r="L92" s="83">
        <v>0</v>
      </c>
      <c r="M92" s="83">
        <v>0</v>
      </c>
      <c r="N92" s="83"/>
      <c r="O92" s="84">
        <f t="shared" si="17"/>
        <v>0</v>
      </c>
      <c r="P92" s="84" t="s">
        <v>237</v>
      </c>
      <c r="Q92" s="52"/>
    </row>
    <row r="93" spans="1:17" s="43" customFormat="1" ht="12.75">
      <c r="A93" s="112"/>
      <c r="B93" s="80"/>
      <c r="C93" s="77"/>
      <c r="D93" s="77"/>
      <c r="E93" s="78" t="s">
        <v>42</v>
      </c>
      <c r="F93" s="75"/>
      <c r="G93" s="75"/>
      <c r="H93" s="91">
        <v>204.94857299999998</v>
      </c>
      <c r="I93" s="83">
        <v>204.54845860000003</v>
      </c>
      <c r="J93" s="83">
        <v>198.80871977000001</v>
      </c>
      <c r="K93" s="83">
        <v>197.99431217000003</v>
      </c>
      <c r="L93" s="83">
        <v>198.43936083000003</v>
      </c>
      <c r="M93" s="83">
        <v>198.80871977000001</v>
      </c>
      <c r="N93" s="83"/>
      <c r="O93" s="84">
        <f t="shared" si="17"/>
        <v>97.193946671959907</v>
      </c>
      <c r="P93" s="84">
        <f t="shared" si="18"/>
        <v>100</v>
      </c>
      <c r="Q93" s="52"/>
    </row>
    <row r="94" spans="1:17" s="43" customFormat="1" ht="12.75">
      <c r="A94" s="112"/>
      <c r="B94" s="77"/>
      <c r="C94" s="77"/>
      <c r="D94" s="77"/>
      <c r="E94" s="78" t="s">
        <v>183</v>
      </c>
      <c r="F94" s="75"/>
      <c r="G94" s="75"/>
      <c r="H94" s="88">
        <v>2350.5</v>
      </c>
      <c r="I94" s="83">
        <v>2348.339261410003</v>
      </c>
      <c r="J94" s="83">
        <v>235.35933183</v>
      </c>
      <c r="K94" s="83">
        <v>49.954918790000001</v>
      </c>
      <c r="L94" s="83">
        <v>80.556449170000008</v>
      </c>
      <c r="M94" s="83">
        <v>93.912722590000001</v>
      </c>
      <c r="N94" s="83"/>
      <c r="O94" s="84">
        <f t="shared" si="17"/>
        <v>3.9991122293638446</v>
      </c>
      <c r="P94" s="84">
        <f t="shared" si="18"/>
        <v>39.901847893515068</v>
      </c>
      <c r="Q94" s="52"/>
    </row>
    <row r="95" spans="1:17" s="43" customFormat="1" ht="12.75">
      <c r="A95" s="112"/>
      <c r="B95" s="77"/>
      <c r="C95" s="77"/>
      <c r="D95" s="77"/>
      <c r="E95" s="78" t="s">
        <v>184</v>
      </c>
      <c r="F95" s="75"/>
      <c r="G95" s="75"/>
      <c r="H95" s="87">
        <v>240</v>
      </c>
      <c r="I95" s="83">
        <v>242.27204914999999</v>
      </c>
      <c r="J95" s="83">
        <v>92.272049150000001</v>
      </c>
      <c r="K95" s="83">
        <v>92.272049150000001</v>
      </c>
      <c r="L95" s="83">
        <v>92.272049150000001</v>
      </c>
      <c r="M95" s="83">
        <v>92.272049150000001</v>
      </c>
      <c r="N95" s="83"/>
      <c r="O95" s="84">
        <f t="shared" si="17"/>
        <v>38.086130642693668</v>
      </c>
      <c r="P95" s="84">
        <f t="shared" si="18"/>
        <v>100</v>
      </c>
      <c r="Q95" s="52"/>
    </row>
    <row r="96" spans="1:17" s="55" customFormat="1">
      <c r="A96" s="113"/>
      <c r="B96" s="80"/>
      <c r="C96" s="80"/>
      <c r="D96" s="74" t="s">
        <v>185</v>
      </c>
      <c r="E96" s="74"/>
      <c r="F96" s="74"/>
      <c r="G96" s="74"/>
      <c r="H96" s="71">
        <f t="shared" ref="H96:M96" si="23">H97</f>
        <v>169.467727</v>
      </c>
      <c r="I96" s="71">
        <f t="shared" si="23"/>
        <v>169.467727</v>
      </c>
      <c r="J96" s="71">
        <f t="shared" si="23"/>
        <v>69.733855000000005</v>
      </c>
      <c r="K96" s="71">
        <f t="shared" si="23"/>
        <v>32.099999999999994</v>
      </c>
      <c r="L96" s="71">
        <f t="shared" si="23"/>
        <v>32.099999999999994</v>
      </c>
      <c r="M96" s="71">
        <f t="shared" si="23"/>
        <v>69.733855000000005</v>
      </c>
      <c r="N96" s="71"/>
      <c r="O96" s="73">
        <f t="shared" si="17"/>
        <v>41.148752175097037</v>
      </c>
      <c r="P96" s="73">
        <f t="shared" si="18"/>
        <v>100</v>
      </c>
      <c r="Q96" s="54"/>
    </row>
    <row r="97" spans="1:17" s="43" customFormat="1" ht="12.75">
      <c r="A97" s="112"/>
      <c r="B97" s="77"/>
      <c r="C97" s="77"/>
      <c r="D97" s="77"/>
      <c r="E97" s="78" t="s">
        <v>186</v>
      </c>
      <c r="F97" s="75"/>
      <c r="G97" s="75"/>
      <c r="H97" s="88">
        <v>169.467727</v>
      </c>
      <c r="I97" s="83">
        <v>169.467727</v>
      </c>
      <c r="J97" s="83">
        <v>69.733855000000005</v>
      </c>
      <c r="K97" s="83">
        <v>32.099999999999994</v>
      </c>
      <c r="L97" s="83">
        <v>32.099999999999994</v>
      </c>
      <c r="M97" s="83">
        <v>69.733855000000005</v>
      </c>
      <c r="N97" s="83"/>
      <c r="O97" s="84">
        <f t="shared" si="17"/>
        <v>41.148752175097037</v>
      </c>
      <c r="P97" s="84">
        <f t="shared" si="18"/>
        <v>100</v>
      </c>
      <c r="Q97" s="52"/>
    </row>
    <row r="98" spans="1:17" s="55" customFormat="1">
      <c r="A98" s="113"/>
      <c r="B98" s="80"/>
      <c r="C98" s="77" t="s">
        <v>187</v>
      </c>
      <c r="D98" s="77"/>
      <c r="E98" s="77"/>
      <c r="F98" s="74"/>
      <c r="G98" s="74"/>
      <c r="H98" s="71">
        <f t="shared" ref="H98:M98" si="24">H99+H101</f>
        <v>355.9000000499999</v>
      </c>
      <c r="I98" s="71">
        <f t="shared" si="24"/>
        <v>356.33943649999986</v>
      </c>
      <c r="J98" s="71">
        <f t="shared" si="24"/>
        <v>186.98142110000001</v>
      </c>
      <c r="K98" s="71">
        <f t="shared" si="24"/>
        <v>75.628191580000021</v>
      </c>
      <c r="L98" s="71">
        <f t="shared" si="24"/>
        <v>114.47601887000003</v>
      </c>
      <c r="M98" s="71">
        <f t="shared" si="24"/>
        <v>186.29586962000002</v>
      </c>
      <c r="N98" s="71"/>
      <c r="O98" s="73">
        <f t="shared" si="17"/>
        <v>52.280452438780259</v>
      </c>
      <c r="P98" s="73">
        <f t="shared" si="18"/>
        <v>99.633358503766345</v>
      </c>
      <c r="Q98" s="54"/>
    </row>
    <row r="99" spans="1:17" s="55" customFormat="1">
      <c r="A99" s="113"/>
      <c r="B99" s="77"/>
      <c r="C99" s="80"/>
      <c r="D99" s="74" t="s">
        <v>125</v>
      </c>
      <c r="E99" s="74"/>
      <c r="F99" s="74"/>
      <c r="G99" s="74"/>
      <c r="H99" s="92">
        <f t="shared" ref="H99:M99" si="25">H100</f>
        <v>200</v>
      </c>
      <c r="I99" s="92">
        <f t="shared" si="25"/>
        <v>199.99999999999997</v>
      </c>
      <c r="J99" s="92">
        <f t="shared" si="25"/>
        <v>115.25517912999999</v>
      </c>
      <c r="K99" s="92">
        <f t="shared" si="25"/>
        <v>34.125469539999997</v>
      </c>
      <c r="L99" s="92">
        <f t="shared" si="25"/>
        <v>57.259462769999999</v>
      </c>
      <c r="M99" s="92">
        <f t="shared" si="25"/>
        <v>114.60562213999999</v>
      </c>
      <c r="N99" s="92"/>
      <c r="O99" s="73">
        <f t="shared" si="17"/>
        <v>57.302811070000004</v>
      </c>
      <c r="P99" s="73">
        <f t="shared" si="18"/>
        <v>99.43641839360005</v>
      </c>
      <c r="Q99" s="54"/>
    </row>
    <row r="100" spans="1:17" s="43" customFormat="1" ht="12.75">
      <c r="A100" s="112"/>
      <c r="B100" s="77"/>
      <c r="C100" s="77"/>
      <c r="D100" s="77"/>
      <c r="E100" s="78" t="s">
        <v>188</v>
      </c>
      <c r="F100" s="75"/>
      <c r="G100" s="75"/>
      <c r="H100" s="88">
        <v>200</v>
      </c>
      <c r="I100" s="83">
        <v>199.99999999999997</v>
      </c>
      <c r="J100" s="83">
        <v>115.25517912999999</v>
      </c>
      <c r="K100" s="83">
        <v>34.125469539999997</v>
      </c>
      <c r="L100" s="83">
        <v>57.259462769999999</v>
      </c>
      <c r="M100" s="83">
        <v>114.60562213999999</v>
      </c>
      <c r="N100" s="83"/>
      <c r="O100" s="84">
        <f t="shared" si="17"/>
        <v>57.302811070000004</v>
      </c>
      <c r="P100" s="84">
        <f t="shared" si="18"/>
        <v>99.43641839360005</v>
      </c>
      <c r="Q100" s="52"/>
    </row>
    <row r="101" spans="1:17" s="55" customFormat="1">
      <c r="A101" s="113"/>
      <c r="B101" s="77"/>
      <c r="C101" s="80"/>
      <c r="D101" s="74" t="s">
        <v>128</v>
      </c>
      <c r="E101" s="74"/>
      <c r="F101" s="74"/>
      <c r="G101" s="74"/>
      <c r="H101" s="92">
        <f t="shared" ref="H101:M101" si="26">H102</f>
        <v>155.9000000499999</v>
      </c>
      <c r="I101" s="92">
        <f t="shared" si="26"/>
        <v>156.33943649999989</v>
      </c>
      <c r="J101" s="92">
        <f t="shared" si="26"/>
        <v>71.726241970000018</v>
      </c>
      <c r="K101" s="92">
        <f t="shared" si="26"/>
        <v>41.50272204000003</v>
      </c>
      <c r="L101" s="92">
        <f t="shared" si="26"/>
        <v>57.216556100000034</v>
      </c>
      <c r="M101" s="92">
        <f t="shared" si="26"/>
        <v>71.690247480000025</v>
      </c>
      <c r="N101" s="92"/>
      <c r="O101" s="73">
        <f t="shared" si="17"/>
        <v>45.855510986186829</v>
      </c>
      <c r="P101" s="73">
        <f t="shared" si="18"/>
        <v>99.949816846650009</v>
      </c>
      <c r="Q101" s="54"/>
    </row>
    <row r="102" spans="1:17" s="43" customFormat="1" ht="12.75">
      <c r="A102" s="112"/>
      <c r="B102" s="77"/>
      <c r="C102" s="77"/>
      <c r="D102" s="77"/>
      <c r="E102" s="78" t="s">
        <v>189</v>
      </c>
      <c r="F102" s="75"/>
      <c r="G102" s="75"/>
      <c r="H102" s="88">
        <v>155.9000000499999</v>
      </c>
      <c r="I102" s="83">
        <v>156.33943649999989</v>
      </c>
      <c r="J102" s="83">
        <v>71.726241970000018</v>
      </c>
      <c r="K102" s="83">
        <v>41.50272204000003</v>
      </c>
      <c r="L102" s="83">
        <v>57.216556100000034</v>
      </c>
      <c r="M102" s="83">
        <v>71.690247480000025</v>
      </c>
      <c r="N102" s="83"/>
      <c r="O102" s="84">
        <f t="shared" si="17"/>
        <v>45.855510986186829</v>
      </c>
      <c r="P102" s="84">
        <f t="shared" si="18"/>
        <v>99.949816846650009</v>
      </c>
      <c r="Q102" s="52"/>
    </row>
    <row r="103" spans="1:17" s="55" customFormat="1">
      <c r="A103" s="113"/>
      <c r="B103" s="77" t="s">
        <v>190</v>
      </c>
      <c r="C103" s="77"/>
      <c r="D103" s="77"/>
      <c r="E103" s="77"/>
      <c r="F103" s="74"/>
      <c r="G103" s="74"/>
      <c r="H103" s="86">
        <f t="shared" ref="H103:M103" si="27">H104</f>
        <v>14855.704880400008</v>
      </c>
      <c r="I103" s="86">
        <f t="shared" si="27"/>
        <v>15631.777789979986</v>
      </c>
      <c r="J103" s="86">
        <f t="shared" si="27"/>
        <v>8443.6920967100032</v>
      </c>
      <c r="K103" s="86">
        <f t="shared" si="27"/>
        <v>3339.0607555300003</v>
      </c>
      <c r="L103" s="86">
        <f t="shared" si="27"/>
        <v>6021.1491372999972</v>
      </c>
      <c r="M103" s="86">
        <f t="shared" si="27"/>
        <v>8374.7560331800032</v>
      </c>
      <c r="N103" s="86"/>
      <c r="O103" s="73">
        <f t="shared" si="17"/>
        <v>53.575198839816196</v>
      </c>
      <c r="P103" s="73">
        <f t="shared" si="18"/>
        <v>99.183579141204589</v>
      </c>
      <c r="Q103" s="54"/>
    </row>
    <row r="104" spans="1:17" s="55" customFormat="1">
      <c r="A104" s="113"/>
      <c r="B104" s="77"/>
      <c r="C104" s="77" t="s">
        <v>191</v>
      </c>
      <c r="D104" s="77"/>
      <c r="E104" s="77"/>
      <c r="F104" s="74"/>
      <c r="G104" s="74"/>
      <c r="H104" s="86">
        <f t="shared" ref="H104:M104" si="28">H105+H120</f>
        <v>14855.704880400008</v>
      </c>
      <c r="I104" s="86">
        <f t="shared" si="28"/>
        <v>15631.777789979986</v>
      </c>
      <c r="J104" s="86">
        <f t="shared" si="28"/>
        <v>8443.6920967100032</v>
      </c>
      <c r="K104" s="86">
        <f t="shared" si="28"/>
        <v>3339.0607555300003</v>
      </c>
      <c r="L104" s="86">
        <f t="shared" si="28"/>
        <v>6021.1491372999972</v>
      </c>
      <c r="M104" s="86">
        <f t="shared" si="28"/>
        <v>8374.7560331800032</v>
      </c>
      <c r="N104" s="86"/>
      <c r="O104" s="73">
        <f t="shared" si="17"/>
        <v>53.575198839816196</v>
      </c>
      <c r="P104" s="73">
        <f t="shared" si="18"/>
        <v>99.183579141204589</v>
      </c>
      <c r="Q104" s="54"/>
    </row>
    <row r="105" spans="1:17" s="55" customFormat="1">
      <c r="A105" s="113"/>
      <c r="B105" s="80"/>
      <c r="C105" s="80"/>
      <c r="D105" s="74" t="s">
        <v>121</v>
      </c>
      <c r="E105" s="74"/>
      <c r="F105" s="74"/>
      <c r="G105" s="74"/>
      <c r="H105" s="71">
        <f t="shared" ref="H105:M105" si="29">H106+H109+H113+H118</f>
        <v>8250.6030920000012</v>
      </c>
      <c r="I105" s="71">
        <f t="shared" si="29"/>
        <v>9100.4642255699964</v>
      </c>
      <c r="J105" s="71">
        <f t="shared" si="29"/>
        <v>5398.4307471900011</v>
      </c>
      <c r="K105" s="71">
        <f t="shared" si="29"/>
        <v>2236.9025479300003</v>
      </c>
      <c r="L105" s="71">
        <f t="shared" si="29"/>
        <v>3672.5026272</v>
      </c>
      <c r="M105" s="71">
        <f t="shared" si="29"/>
        <v>5364.3168582900007</v>
      </c>
      <c r="N105" s="71"/>
      <c r="O105" s="73">
        <f t="shared" si="17"/>
        <v>58.9455298688789</v>
      </c>
      <c r="P105" s="73">
        <f t="shared" si="18"/>
        <v>99.368077678540985</v>
      </c>
      <c r="Q105" s="54"/>
    </row>
    <row r="106" spans="1:17" s="43" customFormat="1" ht="12.75">
      <c r="A106" s="112"/>
      <c r="B106" s="77"/>
      <c r="C106" s="77"/>
      <c r="D106" s="77"/>
      <c r="E106" s="78" t="s">
        <v>35</v>
      </c>
      <c r="F106" s="75"/>
      <c r="G106" s="75"/>
      <c r="H106" s="87">
        <f t="shared" ref="H106:M106" si="30">SUM(H107:H108)</f>
        <v>1051.9775979999999</v>
      </c>
      <c r="I106" s="87">
        <f t="shared" si="30"/>
        <v>1895.2446629800002</v>
      </c>
      <c r="J106" s="87">
        <f t="shared" si="30"/>
        <v>1657.4598263700002</v>
      </c>
      <c r="K106" s="87">
        <f t="shared" si="30"/>
        <v>1097.7107675899999</v>
      </c>
      <c r="L106" s="87">
        <f t="shared" si="30"/>
        <v>1353.70489673</v>
      </c>
      <c r="M106" s="87">
        <f t="shared" si="30"/>
        <v>1651.54285654</v>
      </c>
      <c r="N106" s="87"/>
      <c r="O106" s="84">
        <f t="shared" si="17"/>
        <v>87.141406531818745</v>
      </c>
      <c r="P106" s="84">
        <f t="shared" si="18"/>
        <v>99.643009758917728</v>
      </c>
      <c r="Q106" s="52"/>
    </row>
    <row r="107" spans="1:17" s="43" customFormat="1" ht="12.75">
      <c r="A107" s="112"/>
      <c r="B107" s="77"/>
      <c r="C107" s="77"/>
      <c r="D107" s="77"/>
      <c r="E107" s="78"/>
      <c r="F107" s="75" t="s">
        <v>192</v>
      </c>
      <c r="G107" s="75"/>
      <c r="H107" s="81">
        <v>417.18780800000002</v>
      </c>
      <c r="I107" s="81">
        <v>424.06687297999997</v>
      </c>
      <c r="J107" s="81">
        <v>284.61862076999995</v>
      </c>
      <c r="K107" s="81">
        <v>106.154314</v>
      </c>
      <c r="L107" s="81">
        <v>206.36356166000004</v>
      </c>
      <c r="M107" s="81">
        <v>283.28863271</v>
      </c>
      <c r="N107" s="81"/>
      <c r="O107" s="84">
        <f t="shared" si="17"/>
        <v>66.802820677615287</v>
      </c>
      <c r="P107" s="84">
        <f t="shared" si="18"/>
        <v>99.532712211027572</v>
      </c>
      <c r="Q107" s="52"/>
    </row>
    <row r="108" spans="1:17" s="43" customFormat="1" ht="12.75">
      <c r="A108" s="112"/>
      <c r="B108" s="77"/>
      <c r="C108" s="77"/>
      <c r="D108" s="77"/>
      <c r="E108" s="78"/>
      <c r="F108" s="75" t="s">
        <v>193</v>
      </c>
      <c r="G108" s="75"/>
      <c r="H108" s="81">
        <v>634.78979000000004</v>
      </c>
      <c r="I108" s="81">
        <v>1471.1777900000002</v>
      </c>
      <c r="J108" s="81">
        <v>1372.8412056000002</v>
      </c>
      <c r="K108" s="81">
        <v>991.55645358999993</v>
      </c>
      <c r="L108" s="81">
        <v>1147.34133507</v>
      </c>
      <c r="M108" s="81">
        <v>1368.25422383</v>
      </c>
      <c r="N108" s="81"/>
      <c r="O108" s="84">
        <f t="shared" si="17"/>
        <v>93.004002176378691</v>
      </c>
      <c r="P108" s="84">
        <f t="shared" si="18"/>
        <v>99.665876741513202</v>
      </c>
      <c r="Q108" s="52"/>
    </row>
    <row r="109" spans="1:17" s="43" customFormat="1" ht="12.75">
      <c r="A109" s="112"/>
      <c r="B109" s="77"/>
      <c r="C109" s="77"/>
      <c r="D109" s="77"/>
      <c r="E109" s="78" t="s">
        <v>295</v>
      </c>
      <c r="F109" s="75"/>
      <c r="G109" s="75"/>
      <c r="H109" s="87">
        <f t="shared" ref="H109:M109" si="31">SUM(H110:H112)</f>
        <v>274.18800399999998</v>
      </c>
      <c r="I109" s="87">
        <f t="shared" si="31"/>
        <v>344.57645399</v>
      </c>
      <c r="J109" s="87">
        <f t="shared" si="31"/>
        <v>175.36488503999999</v>
      </c>
      <c r="K109" s="87">
        <f t="shared" si="31"/>
        <v>53.151229999999998</v>
      </c>
      <c r="L109" s="87">
        <f t="shared" si="31"/>
        <v>66.851235979999998</v>
      </c>
      <c r="M109" s="87">
        <f t="shared" si="31"/>
        <v>174.61499556000001</v>
      </c>
      <c r="N109" s="87"/>
      <c r="O109" s="84">
        <f t="shared" si="17"/>
        <v>50.675254660629697</v>
      </c>
      <c r="P109" s="84">
        <f t="shared" si="18"/>
        <v>99.572383331002129</v>
      </c>
      <c r="Q109" s="52"/>
    </row>
    <row r="110" spans="1:17" s="43" customFormat="1" ht="12.75">
      <c r="A110" s="112"/>
      <c r="B110" s="77"/>
      <c r="C110" s="77"/>
      <c r="D110" s="77"/>
      <c r="E110" s="78"/>
      <c r="F110" s="75" t="s">
        <v>194</v>
      </c>
      <c r="G110" s="75"/>
      <c r="H110" s="81">
        <v>152.85742400000001</v>
      </c>
      <c r="I110" s="81">
        <v>223.95627414999998</v>
      </c>
      <c r="J110" s="81">
        <v>114.61329449</v>
      </c>
      <c r="K110" s="81">
        <v>45.323712</v>
      </c>
      <c r="L110" s="81">
        <v>48.054369919999999</v>
      </c>
      <c r="M110" s="81">
        <v>114.35124149000001</v>
      </c>
      <c r="N110" s="81"/>
      <c r="O110" s="84">
        <f t="shared" si="17"/>
        <v>51.05962845828136</v>
      </c>
      <c r="P110" s="84">
        <f t="shared" si="18"/>
        <v>99.771358984866396</v>
      </c>
      <c r="Q110" s="52"/>
    </row>
    <row r="111" spans="1:17" s="43" customFormat="1" ht="12.75">
      <c r="A111" s="112"/>
      <c r="B111" s="77"/>
      <c r="C111" s="77"/>
      <c r="D111" s="77"/>
      <c r="E111" s="78"/>
      <c r="F111" s="75" t="s">
        <v>195</v>
      </c>
      <c r="G111" s="75"/>
      <c r="H111" s="81">
        <v>54.455456999999996</v>
      </c>
      <c r="I111" s="81">
        <v>54.184486329999999</v>
      </c>
      <c r="J111" s="81">
        <v>15.689719760000001</v>
      </c>
      <c r="K111" s="81">
        <v>6.4550000000000001</v>
      </c>
      <c r="L111" s="81">
        <v>9.4481569600000004</v>
      </c>
      <c r="M111" s="81">
        <v>15.594048950000001</v>
      </c>
      <c r="N111" s="81"/>
      <c r="O111" s="84">
        <f t="shared" si="17"/>
        <v>28.779545597290522</v>
      </c>
      <c r="P111" s="84">
        <f t="shared" si="18"/>
        <v>99.390232512349215</v>
      </c>
      <c r="Q111" s="52"/>
    </row>
    <row r="112" spans="1:17" s="43" customFormat="1" ht="12.75">
      <c r="A112" s="112"/>
      <c r="B112" s="77"/>
      <c r="C112" s="77"/>
      <c r="D112" s="77"/>
      <c r="E112" s="78"/>
      <c r="F112" s="75" t="s">
        <v>196</v>
      </c>
      <c r="G112" s="75"/>
      <c r="H112" s="81">
        <v>66.875123000000002</v>
      </c>
      <c r="I112" s="81">
        <v>66.435693510000007</v>
      </c>
      <c r="J112" s="81">
        <v>45.06187079</v>
      </c>
      <c r="K112" s="81">
        <v>1.3725179999999999</v>
      </c>
      <c r="L112" s="81">
        <v>9.3487090999999989</v>
      </c>
      <c r="M112" s="81">
        <v>44.669705120000003</v>
      </c>
      <c r="N112" s="81"/>
      <c r="O112" s="84">
        <f t="shared" si="17"/>
        <v>67.23750857402618</v>
      </c>
      <c r="P112" s="84">
        <f t="shared" si="18"/>
        <v>99.129717290638936</v>
      </c>
      <c r="Q112" s="52"/>
    </row>
    <row r="113" spans="1:17" s="43" customFormat="1" ht="12.75">
      <c r="A113" s="112"/>
      <c r="B113" s="77"/>
      <c r="C113" s="77"/>
      <c r="D113" s="77"/>
      <c r="E113" s="78" t="s">
        <v>143</v>
      </c>
      <c r="F113" s="75"/>
      <c r="G113" s="75"/>
      <c r="H113" s="87">
        <f t="shared" ref="H113:M113" si="32">SUM(H114:H117)</f>
        <v>5163.3637420000005</v>
      </c>
      <c r="I113" s="87">
        <f t="shared" si="32"/>
        <v>5102.7466790599965</v>
      </c>
      <c r="J113" s="87">
        <f t="shared" si="32"/>
        <v>2379.3667057100006</v>
      </c>
      <c r="K113" s="87">
        <f t="shared" si="32"/>
        <v>413.31535486000007</v>
      </c>
      <c r="L113" s="87">
        <f t="shared" si="32"/>
        <v>1317.3261861299998</v>
      </c>
      <c r="M113" s="87">
        <f t="shared" si="32"/>
        <v>2352.0321968100006</v>
      </c>
      <c r="N113" s="87"/>
      <c r="O113" s="84">
        <f t="shared" si="17"/>
        <v>46.093454069785032</v>
      </c>
      <c r="P113" s="84">
        <f t="shared" si="18"/>
        <v>98.851185534604539</v>
      </c>
      <c r="Q113" s="52"/>
    </row>
    <row r="114" spans="1:17" s="43" customFormat="1" ht="12.75">
      <c r="A114" s="112"/>
      <c r="B114" s="77"/>
      <c r="C114" s="77"/>
      <c r="D114" s="77"/>
      <c r="E114" s="78"/>
      <c r="F114" s="75" t="s">
        <v>197</v>
      </c>
      <c r="G114" s="75"/>
      <c r="H114" s="81">
        <v>213.80932200000001</v>
      </c>
      <c r="I114" s="81">
        <v>213.80932196999996</v>
      </c>
      <c r="J114" s="81">
        <v>31.088830259999991</v>
      </c>
      <c r="K114" s="81">
        <v>0</v>
      </c>
      <c r="L114" s="81">
        <v>29.90624876</v>
      </c>
      <c r="M114" s="81">
        <v>30.175927000000001</v>
      </c>
      <c r="N114" s="81"/>
      <c r="O114" s="84">
        <f t="shared" si="17"/>
        <v>14.113475840045014</v>
      </c>
      <c r="P114" s="84">
        <f t="shared" si="18"/>
        <v>97.063565105649658</v>
      </c>
      <c r="Q114" s="52"/>
    </row>
    <row r="115" spans="1:17" s="43" customFormat="1" ht="12.75">
      <c r="A115" s="112"/>
      <c r="B115" s="77"/>
      <c r="C115" s="77"/>
      <c r="D115" s="77"/>
      <c r="E115" s="78"/>
      <c r="F115" s="75" t="s">
        <v>198</v>
      </c>
      <c r="G115" s="75"/>
      <c r="H115" s="81">
        <v>4021.9618540000001</v>
      </c>
      <c r="I115" s="81">
        <v>3956.7697910399966</v>
      </c>
      <c r="J115" s="81">
        <v>1816.8122379600006</v>
      </c>
      <c r="K115" s="81">
        <v>372.01110486000005</v>
      </c>
      <c r="L115" s="81">
        <v>835.72748021999973</v>
      </c>
      <c r="M115" s="81">
        <v>1792.5236411900009</v>
      </c>
      <c r="N115" s="81"/>
      <c r="O115" s="84">
        <f t="shared" si="17"/>
        <v>45.302702352032831</v>
      </c>
      <c r="P115" s="84">
        <f t="shared" si="18"/>
        <v>98.663120147337182</v>
      </c>
      <c r="Q115" s="52"/>
    </row>
    <row r="116" spans="1:17" s="43" customFormat="1" ht="12.75">
      <c r="A116" s="112"/>
      <c r="B116" s="77"/>
      <c r="C116" s="77"/>
      <c r="D116" s="77"/>
      <c r="E116" s="78"/>
      <c r="F116" s="75" t="s">
        <v>199</v>
      </c>
      <c r="G116" s="75"/>
      <c r="H116" s="81">
        <v>200</v>
      </c>
      <c r="I116" s="81">
        <v>200.00000005000001</v>
      </c>
      <c r="J116" s="81">
        <v>80.49555187</v>
      </c>
      <c r="K116" s="81">
        <v>31.141249999999999</v>
      </c>
      <c r="L116" s="81">
        <v>54.26520846999999</v>
      </c>
      <c r="M116" s="81">
        <v>79.588605100000009</v>
      </c>
      <c r="N116" s="81"/>
      <c r="O116" s="84">
        <f t="shared" si="17"/>
        <v>39.794302540051433</v>
      </c>
      <c r="P116" s="84">
        <f t="shared" si="18"/>
        <v>98.873295792213838</v>
      </c>
      <c r="Q116" s="52"/>
    </row>
    <row r="117" spans="1:17" s="43" customFormat="1" ht="12.75">
      <c r="A117" s="112"/>
      <c r="B117" s="77"/>
      <c r="C117" s="77"/>
      <c r="D117" s="77"/>
      <c r="E117" s="78"/>
      <c r="F117" s="75" t="s">
        <v>200</v>
      </c>
      <c r="G117" s="75"/>
      <c r="H117" s="81">
        <v>727.59256600000003</v>
      </c>
      <c r="I117" s="81">
        <v>732.16756599999917</v>
      </c>
      <c r="J117" s="81">
        <v>450.97008561999991</v>
      </c>
      <c r="K117" s="81">
        <v>10.163</v>
      </c>
      <c r="L117" s="81">
        <v>397.42724867999999</v>
      </c>
      <c r="M117" s="81">
        <v>449.74402351999976</v>
      </c>
      <c r="N117" s="81"/>
      <c r="O117" s="84">
        <f t="shared" si="17"/>
        <v>61.426378933589675</v>
      </c>
      <c r="P117" s="84">
        <f t="shared" si="18"/>
        <v>99.728127842822531</v>
      </c>
      <c r="Q117" s="52"/>
    </row>
    <row r="118" spans="1:17" s="43" customFormat="1" ht="12.75">
      <c r="A118" s="112"/>
      <c r="B118" s="77"/>
      <c r="C118" s="77"/>
      <c r="D118" s="77"/>
      <c r="E118" s="78" t="s">
        <v>34</v>
      </c>
      <c r="F118" s="75"/>
      <c r="G118" s="75"/>
      <c r="H118" s="87">
        <f t="shared" ref="H118:M118" si="33">H119</f>
        <v>1761.073748</v>
      </c>
      <c r="I118" s="87">
        <f t="shared" si="33"/>
        <v>1757.8964295400001</v>
      </c>
      <c r="J118" s="87">
        <f t="shared" si="33"/>
        <v>1186.2393300700001</v>
      </c>
      <c r="K118" s="87">
        <f t="shared" si="33"/>
        <v>672.72519548000025</v>
      </c>
      <c r="L118" s="87">
        <f t="shared" si="33"/>
        <v>934.62030836000019</v>
      </c>
      <c r="M118" s="87">
        <f t="shared" si="33"/>
        <v>1186.1268093800002</v>
      </c>
      <c r="N118" s="87"/>
      <c r="O118" s="84">
        <f t="shared" si="17"/>
        <v>67.474214603779672</v>
      </c>
      <c r="P118" s="84">
        <f t="shared" si="18"/>
        <v>99.990514503511434</v>
      </c>
      <c r="Q118" s="52"/>
    </row>
    <row r="119" spans="1:17" s="43" customFormat="1" ht="12.75">
      <c r="A119" s="112"/>
      <c r="B119" s="77"/>
      <c r="C119" s="77"/>
      <c r="D119" s="77"/>
      <c r="E119" s="78"/>
      <c r="F119" s="75" t="s">
        <v>201</v>
      </c>
      <c r="G119" s="75"/>
      <c r="H119" s="81">
        <v>1761.073748</v>
      </c>
      <c r="I119" s="81">
        <v>1757.8964295400001</v>
      </c>
      <c r="J119" s="81">
        <v>1186.2393300700001</v>
      </c>
      <c r="K119" s="81">
        <v>672.72519548000025</v>
      </c>
      <c r="L119" s="81">
        <v>934.62030836000019</v>
      </c>
      <c r="M119" s="81">
        <v>1186.1268093800002</v>
      </c>
      <c r="N119" s="81"/>
      <c r="O119" s="84">
        <f t="shared" si="17"/>
        <v>67.474214603779672</v>
      </c>
      <c r="P119" s="84">
        <f t="shared" si="18"/>
        <v>99.990514503511434</v>
      </c>
      <c r="Q119" s="52"/>
    </row>
    <row r="120" spans="1:17" s="55" customFormat="1">
      <c r="A120" s="113"/>
      <c r="B120" s="80"/>
      <c r="C120" s="80"/>
      <c r="D120" s="74" t="s">
        <v>202</v>
      </c>
      <c r="E120" s="74"/>
      <c r="F120" s="74"/>
      <c r="G120" s="74"/>
      <c r="H120" s="71">
        <f t="shared" ref="H120:M120" si="34">H121+H122</f>
        <v>6605.1017884000057</v>
      </c>
      <c r="I120" s="71">
        <f t="shared" si="34"/>
        <v>6531.3135644099893</v>
      </c>
      <c r="J120" s="71">
        <f t="shared" si="34"/>
        <v>3045.2613495200021</v>
      </c>
      <c r="K120" s="71">
        <f t="shared" si="34"/>
        <v>1102.1582076</v>
      </c>
      <c r="L120" s="71">
        <f t="shared" si="34"/>
        <v>2348.6465100999972</v>
      </c>
      <c r="M120" s="71">
        <f t="shared" si="34"/>
        <v>3010.4391748900025</v>
      </c>
      <c r="N120" s="71"/>
      <c r="O120" s="73">
        <f t="shared" si="17"/>
        <v>46.092400023393346</v>
      </c>
      <c r="P120" s="73">
        <f t="shared" si="18"/>
        <v>98.856512770718723</v>
      </c>
      <c r="Q120" s="54"/>
    </row>
    <row r="121" spans="1:17" s="43" customFormat="1" ht="12.75">
      <c r="A121" s="112"/>
      <c r="B121" s="77"/>
      <c r="C121" s="77"/>
      <c r="D121" s="77"/>
      <c r="E121" s="78" t="s">
        <v>203</v>
      </c>
      <c r="F121" s="75"/>
      <c r="G121" s="75"/>
      <c r="H121" s="81">
        <v>4504.9192236000054</v>
      </c>
      <c r="I121" s="83">
        <v>4278.1104065699901</v>
      </c>
      <c r="J121" s="83">
        <v>1851.2216560500021</v>
      </c>
      <c r="K121" s="83">
        <v>611.24758259999987</v>
      </c>
      <c r="L121" s="83">
        <v>1639.2074139699973</v>
      </c>
      <c r="M121" s="83">
        <v>1850.8323100900027</v>
      </c>
      <c r="N121" s="83"/>
      <c r="O121" s="84">
        <f t="shared" si="17"/>
        <v>43.262845840715983</v>
      </c>
      <c r="P121" s="84">
        <f t="shared" si="18"/>
        <v>99.978968160904614</v>
      </c>
      <c r="Q121" s="52"/>
    </row>
    <row r="122" spans="1:17" s="43" customFormat="1" ht="12.75">
      <c r="A122" s="112"/>
      <c r="B122" s="77"/>
      <c r="C122" s="77"/>
      <c r="D122" s="77"/>
      <c r="E122" s="78" t="s">
        <v>204</v>
      </c>
      <c r="F122" s="75"/>
      <c r="G122" s="75"/>
      <c r="H122" s="87">
        <f t="shared" ref="H122:M122" si="35">SUM(H123:H126)</f>
        <v>2100.1825648000004</v>
      </c>
      <c r="I122" s="87">
        <f t="shared" si="35"/>
        <v>2253.2031578399997</v>
      </c>
      <c r="J122" s="87">
        <f t="shared" si="35"/>
        <v>1194.0396934700002</v>
      </c>
      <c r="K122" s="87">
        <f t="shared" si="35"/>
        <v>490.91062499999998</v>
      </c>
      <c r="L122" s="87">
        <f t="shared" si="35"/>
        <v>709.43909612999983</v>
      </c>
      <c r="M122" s="87">
        <f t="shared" si="35"/>
        <v>1159.6068648</v>
      </c>
      <c r="N122" s="87"/>
      <c r="O122" s="84">
        <f t="shared" si="17"/>
        <v>51.464816244605316</v>
      </c>
      <c r="P122" s="84">
        <f t="shared" si="18"/>
        <v>97.116274370248547</v>
      </c>
      <c r="Q122" s="52"/>
    </row>
    <row r="123" spans="1:17" s="43" customFormat="1" ht="12.75">
      <c r="A123" s="112"/>
      <c r="B123" s="77"/>
      <c r="C123" s="77"/>
      <c r="D123" s="77"/>
      <c r="E123" s="78"/>
      <c r="F123" s="75" t="s">
        <v>205</v>
      </c>
      <c r="G123" s="75"/>
      <c r="H123" s="81">
        <v>225.6</v>
      </c>
      <c r="I123" s="81">
        <v>225.6</v>
      </c>
      <c r="J123" s="81">
        <v>122.93316967</v>
      </c>
      <c r="K123" s="81">
        <v>41.046604989999992</v>
      </c>
      <c r="L123" s="81">
        <v>72.946177789999993</v>
      </c>
      <c r="M123" s="81">
        <v>122.93316967</v>
      </c>
      <c r="N123" s="81"/>
      <c r="O123" s="84">
        <f t="shared" si="17"/>
        <v>54.491653222517733</v>
      </c>
      <c r="P123" s="84">
        <f t="shared" si="18"/>
        <v>100</v>
      </c>
      <c r="Q123" s="52"/>
    </row>
    <row r="124" spans="1:17" s="43" customFormat="1" ht="12.75">
      <c r="A124" s="112"/>
      <c r="B124" s="77"/>
      <c r="C124" s="77"/>
      <c r="D124" s="77"/>
      <c r="E124" s="78"/>
      <c r="F124" s="75" t="s">
        <v>206</v>
      </c>
      <c r="G124" s="75"/>
      <c r="H124" s="81">
        <v>569.78587400000004</v>
      </c>
      <c r="I124" s="81">
        <v>698.92780309</v>
      </c>
      <c r="J124" s="81">
        <v>498.97761979999996</v>
      </c>
      <c r="K124" s="81">
        <v>169.35058893000004</v>
      </c>
      <c r="L124" s="81">
        <v>288.04472109</v>
      </c>
      <c r="M124" s="81">
        <v>498.59093008999992</v>
      </c>
      <c r="N124" s="81"/>
      <c r="O124" s="84">
        <f t="shared" si="17"/>
        <v>71.33654261365777</v>
      </c>
      <c r="P124" s="84">
        <f t="shared" si="18"/>
        <v>99.922503596422814</v>
      </c>
      <c r="Q124" s="52"/>
    </row>
    <row r="125" spans="1:17" s="43" customFormat="1" ht="12.75">
      <c r="A125" s="112"/>
      <c r="B125" s="77"/>
      <c r="C125" s="77"/>
      <c r="D125" s="77"/>
      <c r="E125" s="78"/>
      <c r="F125" s="75" t="s">
        <v>207</v>
      </c>
      <c r="G125" s="75"/>
      <c r="H125" s="81">
        <v>187.82131880000003</v>
      </c>
      <c r="I125" s="81">
        <v>204.18850497000003</v>
      </c>
      <c r="J125" s="81">
        <v>101.51009254000002</v>
      </c>
      <c r="K125" s="81">
        <v>53.634358010000014</v>
      </c>
      <c r="L125" s="81">
        <v>66.668885270000004</v>
      </c>
      <c r="M125" s="81">
        <v>80.175705760000014</v>
      </c>
      <c r="N125" s="81"/>
      <c r="O125" s="84">
        <f t="shared" si="17"/>
        <v>39.265533469565128</v>
      </c>
      <c r="P125" s="84">
        <f t="shared" si="18"/>
        <v>78.982989527279571</v>
      </c>
      <c r="Q125" s="52"/>
    </row>
    <row r="126" spans="1:17" s="43" customFormat="1" ht="12.75">
      <c r="A126" s="112"/>
      <c r="B126" s="77"/>
      <c r="C126" s="77"/>
      <c r="D126" s="77"/>
      <c r="E126" s="78"/>
      <c r="F126" s="75" t="s">
        <v>208</v>
      </c>
      <c r="G126" s="75"/>
      <c r="H126" s="81">
        <v>1116.9753720000006</v>
      </c>
      <c r="I126" s="81">
        <v>1124.4868497799996</v>
      </c>
      <c r="J126" s="81">
        <v>470.61881146000025</v>
      </c>
      <c r="K126" s="81">
        <v>226.87907306999998</v>
      </c>
      <c r="L126" s="81">
        <v>281.77931197999993</v>
      </c>
      <c r="M126" s="81">
        <v>457.90705928000011</v>
      </c>
      <c r="N126" s="81"/>
      <c r="O126" s="84">
        <f t="shared" si="17"/>
        <v>40.721424120663343</v>
      </c>
      <c r="P126" s="84">
        <f t="shared" si="18"/>
        <v>97.298928162143696</v>
      </c>
      <c r="Q126" s="52"/>
    </row>
    <row r="127" spans="1:17" s="55" customFormat="1">
      <c r="A127" s="113"/>
      <c r="B127" s="77" t="s">
        <v>209</v>
      </c>
      <c r="C127" s="77"/>
      <c r="D127" s="77"/>
      <c r="E127" s="77"/>
      <c r="F127" s="101"/>
      <c r="G127" s="77"/>
      <c r="H127" s="71">
        <f t="shared" ref="H127:M127" si="36">H128</f>
        <v>35609.528470700003</v>
      </c>
      <c r="I127" s="71">
        <f t="shared" si="36"/>
        <v>35349.87154718001</v>
      </c>
      <c r="J127" s="71">
        <f t="shared" si="36"/>
        <v>20218.519296370003</v>
      </c>
      <c r="K127" s="71">
        <f t="shared" si="36"/>
        <v>14300.758547599999</v>
      </c>
      <c r="L127" s="71">
        <f t="shared" si="36"/>
        <v>15722.677065159998</v>
      </c>
      <c r="M127" s="71">
        <f t="shared" si="36"/>
        <v>20164.514409780004</v>
      </c>
      <c r="N127" s="71"/>
      <c r="O127" s="73">
        <f t="shared" si="17"/>
        <v>57.042680856328609</v>
      </c>
      <c r="P127" s="73">
        <f t="shared" si="18"/>
        <v>99.73289395826481</v>
      </c>
      <c r="Q127" s="54"/>
    </row>
    <row r="128" spans="1:17" s="55" customFormat="1">
      <c r="A128" s="113"/>
      <c r="B128" s="77"/>
      <c r="C128" s="77" t="s">
        <v>210</v>
      </c>
      <c r="D128" s="77"/>
      <c r="E128" s="77"/>
      <c r="F128" s="74"/>
      <c r="G128" s="74"/>
      <c r="H128" s="71">
        <f t="shared" ref="H128:M128" si="37">H129+H135</f>
        <v>35609.528470700003</v>
      </c>
      <c r="I128" s="71">
        <f t="shared" si="37"/>
        <v>35349.87154718001</v>
      </c>
      <c r="J128" s="71">
        <f t="shared" si="37"/>
        <v>20218.519296370003</v>
      </c>
      <c r="K128" s="71">
        <f t="shared" si="37"/>
        <v>14300.758547599999</v>
      </c>
      <c r="L128" s="71">
        <f t="shared" si="37"/>
        <v>15722.677065159998</v>
      </c>
      <c r="M128" s="71">
        <f t="shared" si="37"/>
        <v>20164.514409780004</v>
      </c>
      <c r="N128" s="71"/>
      <c r="O128" s="73">
        <f t="shared" si="17"/>
        <v>57.042680856328609</v>
      </c>
      <c r="P128" s="73">
        <f t="shared" si="18"/>
        <v>99.73289395826481</v>
      </c>
      <c r="Q128" s="54"/>
    </row>
    <row r="129" spans="1:17" s="55" customFormat="1">
      <c r="A129" s="113"/>
      <c r="B129" s="80"/>
      <c r="C129" s="80"/>
      <c r="D129" s="74" t="s">
        <v>121</v>
      </c>
      <c r="E129" s="74"/>
      <c r="F129" s="74"/>
      <c r="G129" s="74"/>
      <c r="H129" s="71">
        <f t="shared" ref="H129:M129" si="38">SUM(H130:H134)</f>
        <v>5638.1735290000024</v>
      </c>
      <c r="I129" s="71">
        <f t="shared" si="38"/>
        <v>5622.6404558900031</v>
      </c>
      <c r="J129" s="71">
        <f t="shared" si="38"/>
        <v>2864.8747189400001</v>
      </c>
      <c r="K129" s="71">
        <f t="shared" si="38"/>
        <v>1630.8583413499991</v>
      </c>
      <c r="L129" s="71">
        <f t="shared" si="38"/>
        <v>2170.9222709199989</v>
      </c>
      <c r="M129" s="71">
        <f t="shared" si="38"/>
        <v>2810.9110994900002</v>
      </c>
      <c r="N129" s="71"/>
      <c r="O129" s="73">
        <f t="shared" si="17"/>
        <v>49.992723552960378</v>
      </c>
      <c r="P129" s="73">
        <f t="shared" si="18"/>
        <v>98.116370705733118</v>
      </c>
      <c r="Q129" s="54"/>
    </row>
    <row r="130" spans="1:17" s="43" customFormat="1" ht="12.75">
      <c r="A130" s="112"/>
      <c r="B130" s="77"/>
      <c r="C130" s="77"/>
      <c r="D130" s="77"/>
      <c r="E130" s="78" t="s">
        <v>211</v>
      </c>
      <c r="F130" s="75"/>
      <c r="G130" s="75"/>
      <c r="H130" s="81">
        <v>1170.6847459999992</v>
      </c>
      <c r="I130" s="83">
        <v>1170.6847459999992</v>
      </c>
      <c r="J130" s="83">
        <v>649.67703400000039</v>
      </c>
      <c r="K130" s="83">
        <v>400.44345600000014</v>
      </c>
      <c r="L130" s="83">
        <v>491.13763499999982</v>
      </c>
      <c r="M130" s="83">
        <v>641.86100700000009</v>
      </c>
      <c r="N130" s="83"/>
      <c r="O130" s="84">
        <f t="shared" si="17"/>
        <v>54.827826978451164</v>
      </c>
      <c r="P130" s="84">
        <f t="shared" si="18"/>
        <v>98.796936540625765</v>
      </c>
      <c r="Q130" s="52"/>
    </row>
    <row r="131" spans="1:17" s="43" customFormat="1" ht="12.75">
      <c r="A131" s="112"/>
      <c r="B131" s="77"/>
      <c r="C131" s="77"/>
      <c r="D131" s="77"/>
      <c r="E131" s="78" t="s">
        <v>212</v>
      </c>
      <c r="F131" s="75"/>
      <c r="G131" s="75"/>
      <c r="H131" s="81">
        <v>94.846803000000037</v>
      </c>
      <c r="I131" s="83">
        <v>94.846802999999994</v>
      </c>
      <c r="J131" s="83">
        <v>28.473932680000001</v>
      </c>
      <c r="K131" s="83">
        <v>15.582442299999999</v>
      </c>
      <c r="L131" s="83">
        <v>20.803878920000006</v>
      </c>
      <c r="M131" s="83">
        <v>24.744314719999991</v>
      </c>
      <c r="N131" s="83"/>
      <c r="O131" s="84">
        <f t="shared" si="17"/>
        <v>26.088717739911583</v>
      </c>
      <c r="P131" s="84">
        <f t="shared" si="18"/>
        <v>86.901640873023197</v>
      </c>
      <c r="Q131" s="52"/>
    </row>
    <row r="132" spans="1:17" s="43" customFormat="1" ht="12.75">
      <c r="A132" s="112"/>
      <c r="B132" s="77"/>
      <c r="C132" s="77"/>
      <c r="D132" s="77"/>
      <c r="E132" s="78" t="s">
        <v>213</v>
      </c>
      <c r="F132" s="75"/>
      <c r="G132" s="75"/>
      <c r="H132" s="81">
        <v>1392.3540150000013</v>
      </c>
      <c r="I132" s="83">
        <v>1376.8209418900014</v>
      </c>
      <c r="J132" s="83">
        <v>672.69386003000079</v>
      </c>
      <c r="K132" s="83">
        <v>375.51489099999998</v>
      </c>
      <c r="L132" s="83">
        <v>483.19313000000011</v>
      </c>
      <c r="M132" s="83">
        <v>657.47699403000081</v>
      </c>
      <c r="N132" s="83"/>
      <c r="O132" s="84">
        <f t="shared" si="17"/>
        <v>47.753267983232689</v>
      </c>
      <c r="P132" s="84">
        <f t="shared" si="18"/>
        <v>97.737921080575745</v>
      </c>
      <c r="Q132" s="52"/>
    </row>
    <row r="133" spans="1:17" s="43" customFormat="1" ht="12.75">
      <c r="A133" s="112"/>
      <c r="B133" s="77"/>
      <c r="C133" s="77"/>
      <c r="D133" s="77"/>
      <c r="E133" s="78" t="s">
        <v>214</v>
      </c>
      <c r="F133" s="75"/>
      <c r="G133" s="75"/>
      <c r="H133" s="81">
        <v>683.67289499999993</v>
      </c>
      <c r="I133" s="83">
        <v>683.67289499999993</v>
      </c>
      <c r="J133" s="83">
        <v>276.00149622999993</v>
      </c>
      <c r="K133" s="83">
        <v>141.30523204999997</v>
      </c>
      <c r="L133" s="83">
        <v>171.61053399999989</v>
      </c>
      <c r="M133" s="83">
        <v>266.74236773999991</v>
      </c>
      <c r="N133" s="83"/>
      <c r="O133" s="84">
        <f t="shared" si="17"/>
        <v>39.016080598017552</v>
      </c>
      <c r="P133" s="84">
        <f t="shared" si="18"/>
        <v>96.645261487175375</v>
      </c>
      <c r="Q133" s="52"/>
    </row>
    <row r="134" spans="1:17" s="43" customFormat="1" ht="12.75">
      <c r="A134" s="112"/>
      <c r="B134" s="77"/>
      <c r="C134" s="77"/>
      <c r="D134" s="77"/>
      <c r="E134" s="78" t="s">
        <v>215</v>
      </c>
      <c r="F134" s="75"/>
      <c r="G134" s="75"/>
      <c r="H134" s="81">
        <v>2296.6150700000017</v>
      </c>
      <c r="I134" s="83">
        <v>2296.6150700000021</v>
      </c>
      <c r="J134" s="83">
        <v>1238.0283959999992</v>
      </c>
      <c r="K134" s="83">
        <v>698.01231999999902</v>
      </c>
      <c r="L134" s="83">
        <v>1004.177092999999</v>
      </c>
      <c r="M134" s="83">
        <v>1220.0864159999992</v>
      </c>
      <c r="N134" s="83"/>
      <c r="O134" s="84">
        <f t="shared" si="17"/>
        <v>53.125420621749996</v>
      </c>
      <c r="P134" s="84">
        <f t="shared" si="18"/>
        <v>98.550761835676013</v>
      </c>
      <c r="Q134" s="52"/>
    </row>
    <row r="135" spans="1:17" s="55" customFormat="1">
      <c r="A135" s="113"/>
      <c r="B135" s="80"/>
      <c r="C135" s="80"/>
      <c r="D135" s="74" t="s">
        <v>216</v>
      </c>
      <c r="E135" s="74"/>
      <c r="F135" s="74"/>
      <c r="G135" s="74"/>
      <c r="H135" s="71">
        <f t="shared" ref="H135:M135" si="39">H136+H137+H139+H140+H141</f>
        <v>29971.354941700003</v>
      </c>
      <c r="I135" s="71">
        <f t="shared" si="39"/>
        <v>29727.231091290007</v>
      </c>
      <c r="J135" s="71">
        <f t="shared" si="39"/>
        <v>17353.644577430005</v>
      </c>
      <c r="K135" s="71">
        <f t="shared" si="39"/>
        <v>12669.900206249999</v>
      </c>
      <c r="L135" s="71">
        <f t="shared" si="39"/>
        <v>13551.75479424</v>
      </c>
      <c r="M135" s="71">
        <f t="shared" si="39"/>
        <v>17353.603310290004</v>
      </c>
      <c r="N135" s="71"/>
      <c r="O135" s="73">
        <f t="shared" si="17"/>
        <v>58.376117361884269</v>
      </c>
      <c r="P135" s="73">
        <f t="shared" si="18"/>
        <v>99.999762199001964</v>
      </c>
      <c r="Q135" s="54"/>
    </row>
    <row r="136" spans="1:17" s="43" customFormat="1" ht="12.75">
      <c r="A136" s="112"/>
      <c r="B136" s="77"/>
      <c r="C136" s="77"/>
      <c r="D136" s="77"/>
      <c r="E136" s="78" t="s">
        <v>217</v>
      </c>
      <c r="F136" s="75"/>
      <c r="G136" s="75"/>
      <c r="H136" s="81">
        <v>4635.793907850004</v>
      </c>
      <c r="I136" s="83">
        <v>4664.0499406600056</v>
      </c>
      <c r="J136" s="83">
        <v>2134.229089370001</v>
      </c>
      <c r="K136" s="83">
        <v>1553.2516873499994</v>
      </c>
      <c r="L136" s="83">
        <v>1872.2616006600008</v>
      </c>
      <c r="M136" s="83">
        <v>2134.1878222300015</v>
      </c>
      <c r="N136" s="83"/>
      <c r="O136" s="84">
        <f t="shared" si="17"/>
        <v>45.758254079243294</v>
      </c>
      <c r="P136" s="84">
        <f t="shared" si="18"/>
        <v>99.998066414697234</v>
      </c>
      <c r="Q136" s="52"/>
    </row>
    <row r="137" spans="1:17" s="43" customFormat="1" ht="12.75">
      <c r="A137" s="112"/>
      <c r="B137" s="77"/>
      <c r="C137" s="77"/>
      <c r="D137" s="77"/>
      <c r="E137" s="78" t="s">
        <v>218</v>
      </c>
      <c r="F137" s="75"/>
      <c r="G137" s="75"/>
      <c r="H137" s="81">
        <v>7363.0000003499999</v>
      </c>
      <c r="I137" s="83">
        <v>7148.4660719600006</v>
      </c>
      <c r="J137" s="83">
        <v>3837.3481175100001</v>
      </c>
      <c r="K137" s="83">
        <v>2859.6439072599997</v>
      </c>
      <c r="L137" s="83">
        <v>3355.3767688399998</v>
      </c>
      <c r="M137" s="83">
        <v>3837.3481175100001</v>
      </c>
      <c r="N137" s="83"/>
      <c r="O137" s="84">
        <f t="shared" si="17"/>
        <v>53.680720855094691</v>
      </c>
      <c r="P137" s="84">
        <f t="shared" si="18"/>
        <v>100</v>
      </c>
      <c r="Q137" s="52"/>
    </row>
    <row r="138" spans="1:17" s="43" customFormat="1" ht="12.75">
      <c r="A138" s="112"/>
      <c r="B138" s="77"/>
      <c r="C138" s="77"/>
      <c r="D138" s="77"/>
      <c r="E138" s="102"/>
      <c r="F138" s="102" t="s">
        <v>219</v>
      </c>
      <c r="G138" s="75"/>
      <c r="H138" s="81">
        <v>100</v>
      </c>
      <c r="I138" s="81">
        <v>100</v>
      </c>
      <c r="J138" s="81">
        <v>0</v>
      </c>
      <c r="K138" s="81">
        <v>0</v>
      </c>
      <c r="L138" s="81">
        <v>0</v>
      </c>
      <c r="M138" s="81">
        <v>0</v>
      </c>
      <c r="N138" s="81"/>
      <c r="O138" s="84">
        <f t="shared" si="17"/>
        <v>0</v>
      </c>
      <c r="P138" s="84" t="s">
        <v>237</v>
      </c>
      <c r="Q138" s="52"/>
    </row>
    <row r="139" spans="1:17" s="43" customFormat="1" ht="12.75">
      <c r="A139" s="112"/>
      <c r="B139" s="77"/>
      <c r="C139" s="77"/>
      <c r="D139" s="77"/>
      <c r="E139" s="78" t="s">
        <v>220</v>
      </c>
      <c r="F139" s="75"/>
      <c r="G139" s="75"/>
      <c r="H139" s="81">
        <v>16724.4886185</v>
      </c>
      <c r="I139" s="83">
        <v>16724.488618489999</v>
      </c>
      <c r="J139" s="83">
        <v>10979.42146886</v>
      </c>
      <c r="K139" s="83">
        <v>7988.5612577399997</v>
      </c>
      <c r="L139" s="83">
        <v>7988.5713650500011</v>
      </c>
      <c r="M139" s="83">
        <v>10979.42146886</v>
      </c>
      <c r="N139" s="83"/>
      <c r="O139" s="84">
        <f t="shared" si="17"/>
        <v>65.648772403848227</v>
      </c>
      <c r="P139" s="84">
        <f t="shared" si="18"/>
        <v>100</v>
      </c>
      <c r="Q139" s="52"/>
    </row>
    <row r="140" spans="1:17" s="43" customFormat="1" ht="12.75">
      <c r="A140" s="112"/>
      <c r="B140" s="77"/>
      <c r="C140" s="77"/>
      <c r="D140" s="77"/>
      <c r="E140" s="78" t="s">
        <v>221</v>
      </c>
      <c r="F140" s="75"/>
      <c r="G140" s="75"/>
      <c r="H140" s="81">
        <v>400</v>
      </c>
      <c r="I140" s="83">
        <v>357.72729169000002</v>
      </c>
      <c r="J140" s="83">
        <v>0</v>
      </c>
      <c r="K140" s="83">
        <v>0</v>
      </c>
      <c r="L140" s="83">
        <v>0</v>
      </c>
      <c r="M140" s="83">
        <v>0</v>
      </c>
      <c r="N140" s="83"/>
      <c r="O140" s="84">
        <f t="shared" ref="O140:O203" si="40">(M140/I140)*100</f>
        <v>0</v>
      </c>
      <c r="P140" s="84" t="s">
        <v>237</v>
      </c>
      <c r="Q140" s="52"/>
    </row>
    <row r="141" spans="1:17" s="43" customFormat="1" ht="12.75">
      <c r="A141" s="112"/>
      <c r="B141" s="77"/>
      <c r="C141" s="77"/>
      <c r="D141" s="77"/>
      <c r="E141" s="78" t="s">
        <v>222</v>
      </c>
      <c r="F141" s="75"/>
      <c r="G141" s="75"/>
      <c r="H141" s="81">
        <v>848.07241500000009</v>
      </c>
      <c r="I141" s="83">
        <v>832.49916849000022</v>
      </c>
      <c r="J141" s="83">
        <v>402.64590169000007</v>
      </c>
      <c r="K141" s="83">
        <v>268.44335390000009</v>
      </c>
      <c r="L141" s="83">
        <v>335.5450596899999</v>
      </c>
      <c r="M141" s="83">
        <v>402.64590169000007</v>
      </c>
      <c r="N141" s="83"/>
      <c r="O141" s="84">
        <f t="shared" si="40"/>
        <v>48.365922385283028</v>
      </c>
      <c r="P141" s="84">
        <f t="shared" ref="P141:P203" si="41">+(M141/J141)*100</f>
        <v>100</v>
      </c>
      <c r="Q141" s="52"/>
    </row>
    <row r="142" spans="1:17" s="55" customFormat="1">
      <c r="A142" s="113"/>
      <c r="B142" s="80" t="s">
        <v>223</v>
      </c>
      <c r="C142" s="74"/>
      <c r="D142" s="80"/>
      <c r="E142" s="80"/>
      <c r="F142" s="80"/>
      <c r="G142" s="80"/>
      <c r="H142" s="71">
        <f t="shared" ref="H142:M142" si="42">H143</f>
        <v>1125.6000003900003</v>
      </c>
      <c r="I142" s="71">
        <f t="shared" si="42"/>
        <v>1320.7386348399996</v>
      </c>
      <c r="J142" s="71">
        <f t="shared" si="42"/>
        <v>327.99763998999998</v>
      </c>
      <c r="K142" s="71">
        <f t="shared" si="42"/>
        <v>142.70731874999998</v>
      </c>
      <c r="L142" s="71">
        <f t="shared" si="42"/>
        <v>208.43139584999994</v>
      </c>
      <c r="M142" s="71">
        <f t="shared" si="42"/>
        <v>314.7194111</v>
      </c>
      <c r="N142" s="71"/>
      <c r="O142" s="73">
        <f t="shared" si="40"/>
        <v>23.829045565713049</v>
      </c>
      <c r="P142" s="73">
        <f t="shared" si="41"/>
        <v>95.951730356838908</v>
      </c>
      <c r="Q142" s="54"/>
    </row>
    <row r="143" spans="1:17" s="55" customFormat="1">
      <c r="A143" s="113"/>
      <c r="B143" s="77"/>
      <c r="C143" s="77" t="s">
        <v>224</v>
      </c>
      <c r="D143" s="77"/>
      <c r="E143" s="77"/>
      <c r="F143" s="74"/>
      <c r="G143" s="74"/>
      <c r="H143" s="86">
        <f t="shared" ref="H143:M143" si="43">H144+H146</f>
        <v>1125.6000003900003</v>
      </c>
      <c r="I143" s="86">
        <f t="shared" si="43"/>
        <v>1320.7386348399996</v>
      </c>
      <c r="J143" s="86">
        <f t="shared" si="43"/>
        <v>327.99763998999998</v>
      </c>
      <c r="K143" s="86">
        <f t="shared" si="43"/>
        <v>142.70731874999998</v>
      </c>
      <c r="L143" s="86">
        <f t="shared" si="43"/>
        <v>208.43139584999994</v>
      </c>
      <c r="M143" s="86">
        <f t="shared" si="43"/>
        <v>314.7194111</v>
      </c>
      <c r="N143" s="86"/>
      <c r="O143" s="73">
        <f t="shared" si="40"/>
        <v>23.829045565713049</v>
      </c>
      <c r="P143" s="73">
        <f t="shared" si="41"/>
        <v>95.951730356838908</v>
      </c>
      <c r="Q143" s="54"/>
    </row>
    <row r="144" spans="1:17" s="55" customFormat="1">
      <c r="A144" s="113"/>
      <c r="B144" s="80"/>
      <c r="C144" s="80"/>
      <c r="D144" s="74" t="s">
        <v>128</v>
      </c>
      <c r="E144" s="74"/>
      <c r="F144" s="74"/>
      <c r="G144" s="74"/>
      <c r="H144" s="71">
        <f t="shared" ref="H144:M144" si="44">H145</f>
        <v>985.60000039000022</v>
      </c>
      <c r="I144" s="71">
        <f t="shared" si="44"/>
        <v>1180.7386348399996</v>
      </c>
      <c r="J144" s="71">
        <f t="shared" si="44"/>
        <v>255.43696305999998</v>
      </c>
      <c r="K144" s="71">
        <f t="shared" si="44"/>
        <v>86.292617409999991</v>
      </c>
      <c r="L144" s="71">
        <f t="shared" si="44"/>
        <v>142.14008120999995</v>
      </c>
      <c r="M144" s="71">
        <f t="shared" si="44"/>
        <v>242.15873417</v>
      </c>
      <c r="N144" s="71"/>
      <c r="O144" s="73">
        <f t="shared" si="40"/>
        <v>20.509088719944753</v>
      </c>
      <c r="P144" s="73">
        <f t="shared" si="41"/>
        <v>94.801759020725186</v>
      </c>
      <c r="Q144" s="54"/>
    </row>
    <row r="145" spans="1:17" s="43" customFormat="1" ht="12.75">
      <c r="A145" s="112"/>
      <c r="B145" s="77"/>
      <c r="C145" s="77"/>
      <c r="D145" s="77"/>
      <c r="E145" s="78" t="s">
        <v>225</v>
      </c>
      <c r="F145" s="75"/>
      <c r="G145" s="75"/>
      <c r="H145" s="81">
        <v>985.60000039000022</v>
      </c>
      <c r="I145" s="83">
        <v>1180.7386348399996</v>
      </c>
      <c r="J145" s="83">
        <v>255.43696305999998</v>
      </c>
      <c r="K145" s="83">
        <v>86.292617409999991</v>
      </c>
      <c r="L145" s="83">
        <v>142.14008120999995</v>
      </c>
      <c r="M145" s="83">
        <v>242.15873417</v>
      </c>
      <c r="N145" s="83"/>
      <c r="O145" s="84">
        <f t="shared" si="40"/>
        <v>20.509088719944753</v>
      </c>
      <c r="P145" s="84">
        <f t="shared" si="41"/>
        <v>94.801759020725186</v>
      </c>
      <c r="Q145" s="52"/>
    </row>
    <row r="146" spans="1:17" s="55" customFormat="1">
      <c r="A146" s="113"/>
      <c r="B146" s="80"/>
      <c r="C146" s="80"/>
      <c r="D146" s="74" t="s">
        <v>226</v>
      </c>
      <c r="E146" s="74"/>
      <c r="F146" s="74"/>
      <c r="G146" s="74"/>
      <c r="H146" s="71">
        <f t="shared" ref="H146:M146" si="45">H147</f>
        <v>140</v>
      </c>
      <c r="I146" s="71">
        <f t="shared" si="45"/>
        <v>139.99999999999994</v>
      </c>
      <c r="J146" s="71">
        <f t="shared" si="45"/>
        <v>72.560676930000014</v>
      </c>
      <c r="K146" s="71">
        <f t="shared" si="45"/>
        <v>56.414701340000001</v>
      </c>
      <c r="L146" s="71">
        <f t="shared" si="45"/>
        <v>66.29131464000001</v>
      </c>
      <c r="M146" s="71">
        <f t="shared" si="45"/>
        <v>72.560676930000014</v>
      </c>
      <c r="N146" s="71"/>
      <c r="O146" s="73">
        <f t="shared" si="40"/>
        <v>51.829054950000028</v>
      </c>
      <c r="P146" s="73">
        <f t="shared" si="41"/>
        <v>100</v>
      </c>
      <c r="Q146" s="54"/>
    </row>
    <row r="147" spans="1:17" s="43" customFormat="1" ht="12.75">
      <c r="A147" s="112"/>
      <c r="B147" s="77"/>
      <c r="C147" s="77"/>
      <c r="D147" s="77"/>
      <c r="E147" s="78" t="s">
        <v>227</v>
      </c>
      <c r="F147" s="75"/>
      <c r="G147" s="75"/>
      <c r="H147" s="81">
        <v>140</v>
      </c>
      <c r="I147" s="83">
        <v>139.99999999999994</v>
      </c>
      <c r="J147" s="83">
        <v>72.560676930000014</v>
      </c>
      <c r="K147" s="83">
        <v>56.414701340000001</v>
      </c>
      <c r="L147" s="83">
        <v>66.29131464000001</v>
      </c>
      <c r="M147" s="83">
        <v>72.560676930000014</v>
      </c>
      <c r="N147" s="83"/>
      <c r="O147" s="84">
        <f t="shared" si="40"/>
        <v>51.829054950000028</v>
      </c>
      <c r="P147" s="84">
        <f t="shared" si="41"/>
        <v>100</v>
      </c>
      <c r="Q147" s="52"/>
    </row>
    <row r="148" spans="1:17" s="55" customFormat="1">
      <c r="A148" s="113"/>
      <c r="B148" s="80" t="s">
        <v>228</v>
      </c>
      <c r="C148" s="80"/>
      <c r="D148" s="74"/>
      <c r="E148" s="74"/>
      <c r="F148" s="74"/>
      <c r="G148" s="74"/>
      <c r="H148" s="86">
        <f t="shared" ref="H148:M148" si="46">H149+H163</f>
        <v>92612.41001431999</v>
      </c>
      <c r="I148" s="86">
        <f t="shared" si="46"/>
        <v>93162.598722520022</v>
      </c>
      <c r="J148" s="86">
        <f t="shared" si="46"/>
        <v>45432.974745549996</v>
      </c>
      <c r="K148" s="86">
        <f t="shared" si="46"/>
        <v>28558.358080460006</v>
      </c>
      <c r="L148" s="86">
        <f t="shared" si="46"/>
        <v>36814.163897419989</v>
      </c>
      <c r="M148" s="86">
        <f t="shared" si="46"/>
        <v>45360.015922589999</v>
      </c>
      <c r="N148" s="86"/>
      <c r="O148" s="73">
        <f t="shared" si="40"/>
        <v>48.689083972091055</v>
      </c>
      <c r="P148" s="73">
        <f t="shared" si="41"/>
        <v>99.839414382684367</v>
      </c>
      <c r="Q148" s="54"/>
    </row>
    <row r="149" spans="1:17" s="55" customFormat="1">
      <c r="A149" s="113"/>
      <c r="B149" s="77"/>
      <c r="C149" s="77" t="s">
        <v>229</v>
      </c>
      <c r="D149" s="77"/>
      <c r="E149" s="77"/>
      <c r="F149" s="74"/>
      <c r="G149" s="74"/>
      <c r="H149" s="86">
        <f t="shared" ref="H149:M149" si="47">H150+H153+H159+H161</f>
        <v>58886.268765279994</v>
      </c>
      <c r="I149" s="86">
        <f t="shared" si="47"/>
        <v>58429.073677929984</v>
      </c>
      <c r="J149" s="86">
        <f t="shared" si="47"/>
        <v>25892.882302630012</v>
      </c>
      <c r="K149" s="86">
        <f t="shared" si="47"/>
        <v>15704.831902790022</v>
      </c>
      <c r="L149" s="86">
        <f t="shared" si="47"/>
        <v>22465.56788987001</v>
      </c>
      <c r="M149" s="86">
        <f t="shared" si="47"/>
        <v>25831.225504480015</v>
      </c>
      <c r="N149" s="86"/>
      <c r="O149" s="73">
        <f t="shared" si="40"/>
        <v>44.20954137809148</v>
      </c>
      <c r="P149" s="73">
        <f t="shared" si="41"/>
        <v>99.761877424732532</v>
      </c>
      <c r="Q149" s="54"/>
    </row>
    <row r="150" spans="1:17" s="55" customFormat="1">
      <c r="A150" s="113"/>
      <c r="B150" s="80"/>
      <c r="C150" s="80"/>
      <c r="D150" s="74" t="s">
        <v>125</v>
      </c>
      <c r="E150" s="74"/>
      <c r="F150" s="74"/>
      <c r="G150" s="74"/>
      <c r="H150" s="71">
        <f>H151</f>
        <v>3038.7143025500004</v>
      </c>
      <c r="I150" s="71">
        <f t="shared" ref="I150:M151" si="48">I151</f>
        <v>3243.5069418699991</v>
      </c>
      <c r="J150" s="71">
        <f t="shared" si="48"/>
        <v>1960.0477591699998</v>
      </c>
      <c r="K150" s="71">
        <f t="shared" si="48"/>
        <v>1308.7356515999995</v>
      </c>
      <c r="L150" s="71">
        <f t="shared" si="48"/>
        <v>1504.6984200199995</v>
      </c>
      <c r="M150" s="71">
        <f t="shared" si="48"/>
        <v>1946.3063894599995</v>
      </c>
      <c r="N150" s="71"/>
      <c r="O150" s="71">
        <f t="shared" si="40"/>
        <v>60.006234743492904</v>
      </c>
      <c r="P150" s="71">
        <f t="shared" si="41"/>
        <v>99.298926791670667</v>
      </c>
      <c r="Q150" s="54"/>
    </row>
    <row r="151" spans="1:17" s="43" customFormat="1" ht="12.75">
      <c r="A151" s="112"/>
      <c r="B151" s="77"/>
      <c r="C151" s="77"/>
      <c r="D151" s="77"/>
      <c r="E151" s="78" t="s">
        <v>230</v>
      </c>
      <c r="F151" s="75"/>
      <c r="G151" s="75"/>
      <c r="H151" s="87">
        <f>H152</f>
        <v>3038.7143025500004</v>
      </c>
      <c r="I151" s="87">
        <f t="shared" si="48"/>
        <v>3243.5069418699991</v>
      </c>
      <c r="J151" s="87">
        <f t="shared" si="48"/>
        <v>1960.0477591699998</v>
      </c>
      <c r="K151" s="87">
        <f t="shared" si="48"/>
        <v>1308.7356515999995</v>
      </c>
      <c r="L151" s="87">
        <f t="shared" si="48"/>
        <v>1504.6984200199995</v>
      </c>
      <c r="M151" s="87">
        <f t="shared" si="48"/>
        <v>1946.3063894599995</v>
      </c>
      <c r="N151" s="87"/>
      <c r="O151" s="84">
        <f t="shared" si="40"/>
        <v>60.006234743492904</v>
      </c>
      <c r="P151" s="84">
        <f t="shared" si="41"/>
        <v>99.298926791670667</v>
      </c>
      <c r="Q151" s="52"/>
    </row>
    <row r="152" spans="1:17" s="43" customFormat="1" ht="12.75">
      <c r="A152" s="112"/>
      <c r="B152" s="77"/>
      <c r="C152" s="77"/>
      <c r="D152" s="77"/>
      <c r="E152" s="78"/>
      <c r="F152" s="75" t="s">
        <v>231</v>
      </c>
      <c r="G152" s="75"/>
      <c r="H152" s="88">
        <v>3038.7143025500004</v>
      </c>
      <c r="I152" s="81">
        <v>3243.5069418699991</v>
      </c>
      <c r="J152" s="81">
        <v>1960.0477591699998</v>
      </c>
      <c r="K152" s="81">
        <v>1308.7356515999995</v>
      </c>
      <c r="L152" s="81">
        <v>1504.6984200199995</v>
      </c>
      <c r="M152" s="81">
        <v>1946.3063894599995</v>
      </c>
      <c r="N152" s="81"/>
      <c r="O152" s="84">
        <f t="shared" si="40"/>
        <v>60.006234743492904</v>
      </c>
      <c r="P152" s="84">
        <f t="shared" si="41"/>
        <v>99.298926791670667</v>
      </c>
      <c r="Q152" s="52"/>
    </row>
    <row r="153" spans="1:17" s="55" customFormat="1">
      <c r="A153" s="113"/>
      <c r="B153" s="80"/>
      <c r="C153" s="80"/>
      <c r="D153" s="74" t="s">
        <v>128</v>
      </c>
      <c r="E153" s="74"/>
      <c r="F153" s="74"/>
      <c r="G153" s="74"/>
      <c r="H153" s="71">
        <f t="shared" ref="H153:M153" si="49">H154</f>
        <v>44343.720038729996</v>
      </c>
      <c r="I153" s="71">
        <f t="shared" si="49"/>
        <v>44069.702593089969</v>
      </c>
      <c r="J153" s="71">
        <f t="shared" si="49"/>
        <v>19940.234259620011</v>
      </c>
      <c r="K153" s="71">
        <f t="shared" si="49"/>
        <v>12442.904711260018</v>
      </c>
      <c r="L153" s="71">
        <f t="shared" si="49"/>
        <v>18303.789345110006</v>
      </c>
      <c r="M153" s="71">
        <f t="shared" si="49"/>
        <v>19927.559289070014</v>
      </c>
      <c r="N153" s="71"/>
      <c r="O153" s="73">
        <f t="shared" si="40"/>
        <v>45.218274951995276</v>
      </c>
      <c r="P153" s="73">
        <f t="shared" si="41"/>
        <v>99.936435197375459</v>
      </c>
      <c r="Q153" s="54"/>
    </row>
    <row r="154" spans="1:17" s="43" customFormat="1" ht="12.75">
      <c r="A154" s="112"/>
      <c r="B154" s="77"/>
      <c r="C154" s="77"/>
      <c r="D154" s="77"/>
      <c r="E154" s="78" t="s">
        <v>230</v>
      </c>
      <c r="F154" s="75"/>
      <c r="G154" s="75"/>
      <c r="H154" s="87">
        <f t="shared" ref="H154:M154" si="50">SUM(H155:H158)</f>
        <v>44343.720038729996</v>
      </c>
      <c r="I154" s="87">
        <f t="shared" si="50"/>
        <v>44069.702593089969</v>
      </c>
      <c r="J154" s="87">
        <f t="shared" si="50"/>
        <v>19940.234259620011</v>
      </c>
      <c r="K154" s="87">
        <f t="shared" si="50"/>
        <v>12442.904711260018</v>
      </c>
      <c r="L154" s="87">
        <f t="shared" si="50"/>
        <v>18303.789345110006</v>
      </c>
      <c r="M154" s="87">
        <f t="shared" si="50"/>
        <v>19927.559289070014</v>
      </c>
      <c r="N154" s="87"/>
      <c r="O154" s="84">
        <f t="shared" si="40"/>
        <v>45.218274951995276</v>
      </c>
      <c r="P154" s="84">
        <f t="shared" si="41"/>
        <v>99.936435197375459</v>
      </c>
      <c r="Q154" s="52"/>
    </row>
    <row r="155" spans="1:17" s="43" customFormat="1" ht="12.75">
      <c r="A155" s="112"/>
      <c r="B155" s="77"/>
      <c r="C155" s="77"/>
      <c r="D155" s="77"/>
      <c r="E155" s="78"/>
      <c r="F155" s="75" t="s">
        <v>232</v>
      </c>
      <c r="G155" s="75"/>
      <c r="H155" s="88">
        <v>229.60000007000011</v>
      </c>
      <c r="I155" s="81">
        <v>230.72274216000002</v>
      </c>
      <c r="J155" s="81">
        <v>71.898231350000003</v>
      </c>
      <c r="K155" s="81">
        <v>38.617604120000003</v>
      </c>
      <c r="L155" s="81">
        <v>56.960369569999997</v>
      </c>
      <c r="M155" s="81">
        <v>66.031614910000002</v>
      </c>
      <c r="N155" s="81"/>
      <c r="O155" s="84">
        <f t="shared" si="40"/>
        <v>28.619465203915119</v>
      </c>
      <c r="P155" s="84">
        <f t="shared" si="41"/>
        <v>91.840388379734463</v>
      </c>
      <c r="Q155" s="52"/>
    </row>
    <row r="156" spans="1:17" s="43" customFormat="1" ht="12.75">
      <c r="A156" s="112"/>
      <c r="B156" s="77"/>
      <c r="C156" s="77"/>
      <c r="D156" s="77"/>
      <c r="E156" s="78"/>
      <c r="F156" s="75" t="s">
        <v>220</v>
      </c>
      <c r="G156" s="75"/>
      <c r="H156" s="88">
        <v>5814.1200047499997</v>
      </c>
      <c r="I156" s="81">
        <v>5814.1200048299961</v>
      </c>
      <c r="J156" s="81">
        <v>2618.4294485600003</v>
      </c>
      <c r="K156" s="81">
        <v>1654.4820697500027</v>
      </c>
      <c r="L156" s="81">
        <v>1819.3676423400013</v>
      </c>
      <c r="M156" s="81">
        <v>2618.3736109499991</v>
      </c>
      <c r="N156" s="81"/>
      <c r="O156" s="84">
        <f t="shared" si="40"/>
        <v>45.034736276080011</v>
      </c>
      <c r="P156" s="84">
        <f t="shared" si="41"/>
        <v>99.997867515199545</v>
      </c>
      <c r="Q156" s="52"/>
    </row>
    <row r="157" spans="1:17" s="43" customFormat="1" ht="12.75">
      <c r="A157" s="112"/>
      <c r="B157" s="77"/>
      <c r="C157" s="77"/>
      <c r="D157" s="77"/>
      <c r="E157" s="78"/>
      <c r="F157" s="75" t="s">
        <v>83</v>
      </c>
      <c r="G157" s="75"/>
      <c r="H157" s="88">
        <v>33240.60003632999</v>
      </c>
      <c r="I157" s="81">
        <v>33240.600036369971</v>
      </c>
      <c r="J157" s="81">
        <v>15521.60976391001</v>
      </c>
      <c r="K157" s="81">
        <v>9921.6169472100155</v>
      </c>
      <c r="L157" s="81">
        <v>15072.409868090008</v>
      </c>
      <c r="M157" s="81">
        <v>15514.857247410013</v>
      </c>
      <c r="N157" s="81"/>
      <c r="O157" s="84">
        <f t="shared" si="40"/>
        <v>46.674419927542047</v>
      </c>
      <c r="P157" s="84">
        <f t="shared" si="41"/>
        <v>99.956496029711445</v>
      </c>
      <c r="Q157" s="52"/>
    </row>
    <row r="158" spans="1:17" s="43" customFormat="1" ht="12.75">
      <c r="A158" s="112"/>
      <c r="B158" s="77"/>
      <c r="C158" s="77"/>
      <c r="D158" s="77"/>
      <c r="E158" s="78"/>
      <c r="F158" s="75" t="s">
        <v>84</v>
      </c>
      <c r="G158" s="75"/>
      <c r="H158" s="88">
        <v>5059.3999975799998</v>
      </c>
      <c r="I158" s="81">
        <v>4784.2598097299997</v>
      </c>
      <c r="J158" s="81">
        <v>1728.2968157999999</v>
      </c>
      <c r="K158" s="81">
        <v>828.1880901799999</v>
      </c>
      <c r="L158" s="81">
        <v>1355.0514651099998</v>
      </c>
      <c r="M158" s="81">
        <v>1728.2968157999999</v>
      </c>
      <c r="N158" s="81"/>
      <c r="O158" s="88">
        <f t="shared" si="40"/>
        <v>36.124643822333233</v>
      </c>
      <c r="P158" s="88">
        <f t="shared" si="41"/>
        <v>100</v>
      </c>
      <c r="Q158" s="52"/>
    </row>
    <row r="159" spans="1:17" s="55" customFormat="1">
      <c r="A159" s="113"/>
      <c r="B159" s="80"/>
      <c r="C159" s="80"/>
      <c r="D159" s="74" t="s">
        <v>113</v>
      </c>
      <c r="E159" s="74"/>
      <c r="F159" s="74"/>
      <c r="G159" s="74"/>
      <c r="H159" s="71">
        <f t="shared" ref="H159:M159" si="51">H160</f>
        <v>11428.834424000004</v>
      </c>
      <c r="I159" s="71">
        <f t="shared" si="51"/>
        <v>11040.864142970016</v>
      </c>
      <c r="J159" s="71">
        <f t="shared" si="51"/>
        <v>3967.600284840003</v>
      </c>
      <c r="K159" s="71">
        <f t="shared" si="51"/>
        <v>1944.8585399300034</v>
      </c>
      <c r="L159" s="71">
        <f t="shared" si="51"/>
        <v>2640.4134587400026</v>
      </c>
      <c r="M159" s="71">
        <f t="shared" si="51"/>
        <v>3932.3598269500035</v>
      </c>
      <c r="N159" s="71"/>
      <c r="O159" s="73">
        <f t="shared" si="40"/>
        <v>35.616413498338638</v>
      </c>
      <c r="P159" s="73">
        <f t="shared" si="41"/>
        <v>99.11179414860284</v>
      </c>
      <c r="Q159" s="54"/>
    </row>
    <row r="160" spans="1:17" s="43" customFormat="1" ht="12.75">
      <c r="A160" s="112"/>
      <c r="B160" s="77"/>
      <c r="C160" s="77"/>
      <c r="D160" s="77"/>
      <c r="E160" s="78" t="s">
        <v>233</v>
      </c>
      <c r="F160" s="75"/>
      <c r="G160" s="75"/>
      <c r="H160" s="88">
        <v>11428.834424000004</v>
      </c>
      <c r="I160" s="83">
        <v>11040.864142970016</v>
      </c>
      <c r="J160" s="83">
        <v>3967.600284840003</v>
      </c>
      <c r="K160" s="83">
        <v>1944.8585399300034</v>
      </c>
      <c r="L160" s="83">
        <v>2640.4134587400026</v>
      </c>
      <c r="M160" s="83">
        <v>3932.3598269500035</v>
      </c>
      <c r="N160" s="83"/>
      <c r="O160" s="84">
        <f t="shared" si="40"/>
        <v>35.616413498338638</v>
      </c>
      <c r="P160" s="84">
        <f t="shared" si="41"/>
        <v>99.11179414860284</v>
      </c>
      <c r="Q160" s="52"/>
    </row>
    <row r="161" spans="1:17" s="55" customFormat="1">
      <c r="A161" s="113"/>
      <c r="B161" s="80"/>
      <c r="C161" s="80"/>
      <c r="D161" s="74" t="s">
        <v>234</v>
      </c>
      <c r="E161" s="74"/>
      <c r="F161" s="74"/>
      <c r="G161" s="74"/>
      <c r="H161" s="71">
        <f t="shared" ref="H161:M161" si="52">H162</f>
        <v>75</v>
      </c>
      <c r="I161" s="71">
        <f t="shared" si="52"/>
        <v>75</v>
      </c>
      <c r="J161" s="71">
        <f t="shared" si="52"/>
        <v>24.999998999999999</v>
      </c>
      <c r="K161" s="71">
        <f t="shared" si="52"/>
        <v>8.3330000000000002</v>
      </c>
      <c r="L161" s="71">
        <f t="shared" si="52"/>
        <v>16.666665999999999</v>
      </c>
      <c r="M161" s="71">
        <f t="shared" si="52"/>
        <v>24.999998999999999</v>
      </c>
      <c r="N161" s="71"/>
      <c r="O161" s="71">
        <f t="shared" si="40"/>
        <v>33.333331999999999</v>
      </c>
      <c r="P161" s="71">
        <f t="shared" si="41"/>
        <v>100</v>
      </c>
      <c r="Q161" s="54"/>
    </row>
    <row r="162" spans="1:17" s="43" customFormat="1" ht="12.75">
      <c r="A162" s="112"/>
      <c r="B162" s="77"/>
      <c r="C162" s="77"/>
      <c r="D162" s="77"/>
      <c r="E162" s="78"/>
      <c r="F162" s="75" t="s">
        <v>235</v>
      </c>
      <c r="G162" s="75"/>
      <c r="H162" s="88">
        <v>75</v>
      </c>
      <c r="I162" s="83">
        <v>75</v>
      </c>
      <c r="J162" s="83">
        <v>24.999998999999999</v>
      </c>
      <c r="K162" s="83">
        <v>8.3330000000000002</v>
      </c>
      <c r="L162" s="83">
        <v>16.666665999999999</v>
      </c>
      <c r="M162" s="83">
        <v>24.999998999999999</v>
      </c>
      <c r="N162" s="83"/>
      <c r="O162" s="84">
        <f t="shared" si="40"/>
        <v>33.333331999999999</v>
      </c>
      <c r="P162" s="84">
        <f t="shared" si="41"/>
        <v>100</v>
      </c>
      <c r="Q162" s="52"/>
    </row>
    <row r="163" spans="1:17" s="55" customFormat="1">
      <c r="A163" s="113"/>
      <c r="B163" s="77"/>
      <c r="C163" s="77" t="s">
        <v>236</v>
      </c>
      <c r="D163" s="77"/>
      <c r="E163" s="77"/>
      <c r="F163" s="74"/>
      <c r="G163" s="74"/>
      <c r="H163" s="86">
        <f t="shared" ref="H163:M163" si="53">H164+H173</f>
        <v>33726.141249039996</v>
      </c>
      <c r="I163" s="86">
        <f t="shared" si="53"/>
        <v>34733.525044590038</v>
      </c>
      <c r="J163" s="86">
        <f t="shared" si="53"/>
        <v>19540.092442919984</v>
      </c>
      <c r="K163" s="86">
        <f t="shared" si="53"/>
        <v>12853.526177669984</v>
      </c>
      <c r="L163" s="86">
        <f t="shared" si="53"/>
        <v>14348.596007549977</v>
      </c>
      <c r="M163" s="86">
        <f t="shared" si="53"/>
        <v>19528.790418109988</v>
      </c>
      <c r="N163" s="86"/>
      <c r="O163" s="86">
        <f t="shared" si="40"/>
        <v>56.224614095573109</v>
      </c>
      <c r="P163" s="86">
        <f t="shared" si="41"/>
        <v>99.942159819135895</v>
      </c>
      <c r="Q163" s="54"/>
    </row>
    <row r="164" spans="1:17" s="55" customFormat="1">
      <c r="A164" s="113"/>
      <c r="B164" s="80"/>
      <c r="C164" s="80"/>
      <c r="D164" s="74" t="s">
        <v>121</v>
      </c>
      <c r="E164" s="74"/>
      <c r="F164" s="74"/>
      <c r="G164" s="74"/>
      <c r="H164" s="71">
        <f t="shared" ref="H164:M164" si="54">H165+H167+H169</f>
        <v>5446.1612299999997</v>
      </c>
      <c r="I164" s="71">
        <f t="shared" si="54"/>
        <v>5523.7646690800002</v>
      </c>
      <c r="J164" s="71">
        <f t="shared" si="54"/>
        <v>4799.7318037900004</v>
      </c>
      <c r="K164" s="71">
        <f t="shared" si="54"/>
        <v>3541.4005392700001</v>
      </c>
      <c r="L164" s="71">
        <f t="shared" si="54"/>
        <v>3626.3472076300004</v>
      </c>
      <c r="M164" s="71">
        <f t="shared" si="54"/>
        <v>4788.6973028600005</v>
      </c>
      <c r="N164" s="71"/>
      <c r="O164" s="71">
        <f t="shared" si="40"/>
        <v>86.692637897218248</v>
      </c>
      <c r="P164" s="71">
        <f t="shared" si="41"/>
        <v>99.770101718573386</v>
      </c>
      <c r="Q164" s="54"/>
    </row>
    <row r="165" spans="1:17" s="43" customFormat="1" ht="12.75">
      <c r="A165" s="112"/>
      <c r="B165" s="77"/>
      <c r="C165" s="77"/>
      <c r="D165" s="77"/>
      <c r="E165" s="78" t="s">
        <v>35</v>
      </c>
      <c r="F165" s="75"/>
      <c r="G165" s="75"/>
      <c r="H165" s="87">
        <f t="shared" ref="H165:M165" si="55">H166</f>
        <v>1213.3</v>
      </c>
      <c r="I165" s="87">
        <f t="shared" si="55"/>
        <v>1533.3348870300001</v>
      </c>
      <c r="J165" s="87">
        <f t="shared" si="55"/>
        <v>1395.59689269</v>
      </c>
      <c r="K165" s="87">
        <f t="shared" si="55"/>
        <v>507.17701486999999</v>
      </c>
      <c r="L165" s="87">
        <f t="shared" si="55"/>
        <v>559.43997036999997</v>
      </c>
      <c r="M165" s="87">
        <f t="shared" si="55"/>
        <v>1391.12972158</v>
      </c>
      <c r="N165" s="87"/>
      <c r="O165" s="84">
        <f t="shared" si="40"/>
        <v>90.725759476754291</v>
      </c>
      <c r="P165" s="84">
        <f t="shared" si="41"/>
        <v>99.679909640570386</v>
      </c>
      <c r="Q165" s="52"/>
    </row>
    <row r="166" spans="1:17" s="43" customFormat="1" ht="12.75">
      <c r="A166" s="112"/>
      <c r="B166" s="77"/>
      <c r="C166" s="77"/>
      <c r="D166" s="77"/>
      <c r="E166" s="78"/>
      <c r="F166" s="75" t="s">
        <v>238</v>
      </c>
      <c r="G166" s="75"/>
      <c r="H166" s="88">
        <v>1213.3</v>
      </c>
      <c r="I166" s="81">
        <v>1533.3348870300001</v>
      </c>
      <c r="J166" s="81">
        <v>1395.59689269</v>
      </c>
      <c r="K166" s="81">
        <v>507.17701486999999</v>
      </c>
      <c r="L166" s="81">
        <v>559.43997036999997</v>
      </c>
      <c r="M166" s="81">
        <v>1391.12972158</v>
      </c>
      <c r="N166" s="81"/>
      <c r="O166" s="84">
        <f t="shared" si="40"/>
        <v>90.725759476754291</v>
      </c>
      <c r="P166" s="84">
        <f t="shared" si="41"/>
        <v>99.679909640570386</v>
      </c>
      <c r="Q166" s="52"/>
    </row>
    <row r="167" spans="1:17" s="43" customFormat="1" ht="12.75">
      <c r="A167" s="112"/>
      <c r="B167" s="77"/>
      <c r="C167" s="77"/>
      <c r="D167" s="77"/>
      <c r="E167" s="78" t="s">
        <v>140</v>
      </c>
      <c r="F167" s="75"/>
      <c r="G167" s="75"/>
      <c r="H167" s="87">
        <f t="shared" ref="H167:M167" si="56">H168</f>
        <v>95.535889999999995</v>
      </c>
      <c r="I167" s="87">
        <f t="shared" si="56"/>
        <v>90.335890030000002</v>
      </c>
      <c r="J167" s="87">
        <f t="shared" si="56"/>
        <v>12.39056291</v>
      </c>
      <c r="K167" s="87">
        <f t="shared" si="56"/>
        <v>3.2196343999999999</v>
      </c>
      <c r="L167" s="87">
        <f t="shared" si="56"/>
        <v>6.3358282700000004</v>
      </c>
      <c r="M167" s="87">
        <f t="shared" si="56"/>
        <v>12.020751819999999</v>
      </c>
      <c r="N167" s="87"/>
      <c r="O167" s="87">
        <f t="shared" si="40"/>
        <v>13.306728716579844</v>
      </c>
      <c r="P167" s="87">
        <f t="shared" si="41"/>
        <v>97.015381038890993</v>
      </c>
      <c r="Q167" s="52"/>
    </row>
    <row r="168" spans="1:17" s="43" customFormat="1" ht="12.75">
      <c r="A168" s="112"/>
      <c r="B168" s="77"/>
      <c r="C168" s="77"/>
      <c r="D168" s="77"/>
      <c r="E168" s="78"/>
      <c r="F168" s="75" t="s">
        <v>239</v>
      </c>
      <c r="G168" s="75"/>
      <c r="H168" s="88">
        <v>95.535889999999995</v>
      </c>
      <c r="I168" s="81">
        <v>90.335890030000002</v>
      </c>
      <c r="J168" s="81">
        <v>12.39056291</v>
      </c>
      <c r="K168" s="81">
        <v>3.2196343999999999</v>
      </c>
      <c r="L168" s="81">
        <v>6.3358282700000004</v>
      </c>
      <c r="M168" s="81">
        <v>12.020751819999999</v>
      </c>
      <c r="N168" s="81"/>
      <c r="O168" s="84">
        <f t="shared" si="40"/>
        <v>13.306728716579844</v>
      </c>
      <c r="P168" s="84">
        <f t="shared" si="41"/>
        <v>97.015381038890993</v>
      </c>
      <c r="Q168" s="52"/>
    </row>
    <row r="169" spans="1:17" s="43" customFormat="1" ht="12.75">
      <c r="A169" s="112"/>
      <c r="B169" s="77"/>
      <c r="C169" s="77"/>
      <c r="D169" s="77"/>
      <c r="E169" s="78" t="s">
        <v>240</v>
      </c>
      <c r="F169" s="75"/>
      <c r="G169" s="75"/>
      <c r="H169" s="87">
        <f t="shared" ref="H169:M169" si="57">SUM(H170:H172)</f>
        <v>4137.3253400000003</v>
      </c>
      <c r="I169" s="87">
        <f t="shared" si="57"/>
        <v>3900.0938920200001</v>
      </c>
      <c r="J169" s="87">
        <f t="shared" si="57"/>
        <v>3391.74434819</v>
      </c>
      <c r="K169" s="87">
        <f t="shared" si="57"/>
        <v>3031.00389</v>
      </c>
      <c r="L169" s="87">
        <f t="shared" si="57"/>
        <v>3060.5714089900002</v>
      </c>
      <c r="M169" s="87">
        <f t="shared" si="57"/>
        <v>3385.5468294600005</v>
      </c>
      <c r="N169" s="87"/>
      <c r="O169" s="87">
        <f t="shared" si="40"/>
        <v>86.8068031999738</v>
      </c>
      <c r="P169" s="87">
        <f t="shared" si="41"/>
        <v>99.817276360073919</v>
      </c>
      <c r="Q169" s="52"/>
    </row>
    <row r="170" spans="1:17" s="43" customFormat="1" ht="12.75">
      <c r="A170" s="112"/>
      <c r="B170" s="77"/>
      <c r="C170" s="77"/>
      <c r="D170" s="77"/>
      <c r="E170" s="78"/>
      <c r="F170" s="75" t="s">
        <v>241</v>
      </c>
      <c r="G170" s="75"/>
      <c r="H170" s="88">
        <v>582.14355999999998</v>
      </c>
      <c r="I170" s="81">
        <v>432.13815531</v>
      </c>
      <c r="J170" s="81">
        <v>293.51365693000002</v>
      </c>
      <c r="K170" s="81">
        <v>97.3</v>
      </c>
      <c r="L170" s="81">
        <v>97.614745540000001</v>
      </c>
      <c r="M170" s="81">
        <v>291.65950177000002</v>
      </c>
      <c r="N170" s="81"/>
      <c r="O170" s="84">
        <f t="shared" si="40"/>
        <v>67.492189288579311</v>
      </c>
      <c r="P170" s="84">
        <f t="shared" si="41"/>
        <v>99.368289987118999</v>
      </c>
      <c r="Q170" s="52"/>
    </row>
    <row r="171" spans="1:17" s="43" customFormat="1" ht="12.75">
      <c r="A171" s="112"/>
      <c r="B171" s="77"/>
      <c r="C171" s="77"/>
      <c r="D171" s="77"/>
      <c r="E171" s="78"/>
      <c r="F171" s="75" t="s">
        <v>242</v>
      </c>
      <c r="G171" s="75"/>
      <c r="H171" s="88">
        <v>3230</v>
      </c>
      <c r="I171" s="81">
        <v>3237.2246503300003</v>
      </c>
      <c r="J171" s="81">
        <v>2873.2994536699998</v>
      </c>
      <c r="K171" s="81">
        <v>2841.0233899999998</v>
      </c>
      <c r="L171" s="81">
        <v>2867.5233900000003</v>
      </c>
      <c r="M171" s="81">
        <v>2870.9011372900004</v>
      </c>
      <c r="N171" s="81"/>
      <c r="O171" s="84">
        <f t="shared" si="40"/>
        <v>88.684025589553784</v>
      </c>
      <c r="P171" s="84">
        <f t="shared" si="41"/>
        <v>99.916530928339682</v>
      </c>
      <c r="Q171" s="52"/>
    </row>
    <row r="172" spans="1:17" s="43" customFormat="1" ht="12.75">
      <c r="A172" s="112"/>
      <c r="B172" s="77"/>
      <c r="C172" s="77"/>
      <c r="D172" s="77"/>
      <c r="E172" s="78"/>
      <c r="F172" s="104" t="s">
        <v>243</v>
      </c>
      <c r="G172" s="93"/>
      <c r="H172" s="88">
        <v>325.18177999999995</v>
      </c>
      <c r="I172" s="81">
        <v>230.73108637999997</v>
      </c>
      <c r="J172" s="81">
        <v>224.93123759000002</v>
      </c>
      <c r="K172" s="81">
        <v>92.680499999999995</v>
      </c>
      <c r="L172" s="81">
        <v>95.433273449999987</v>
      </c>
      <c r="M172" s="81">
        <v>222.9861904</v>
      </c>
      <c r="N172" s="81"/>
      <c r="O172" s="88">
        <f t="shared" si="40"/>
        <v>96.643323575721126</v>
      </c>
      <c r="P172" s="88">
        <f t="shared" si="41"/>
        <v>99.135270311567211</v>
      </c>
      <c r="Q172" s="52"/>
    </row>
    <row r="173" spans="1:17" s="55" customFormat="1">
      <c r="A173" s="113"/>
      <c r="B173" s="80"/>
      <c r="C173" s="80"/>
      <c r="D173" s="74" t="s">
        <v>128</v>
      </c>
      <c r="E173" s="74"/>
      <c r="F173" s="74"/>
      <c r="G173" s="74"/>
      <c r="H173" s="71">
        <f t="shared" ref="H173:M173" si="58">SUM(H174:H176)</f>
        <v>28279.980019039998</v>
      </c>
      <c r="I173" s="71">
        <f t="shared" si="58"/>
        <v>29209.760375510035</v>
      </c>
      <c r="J173" s="71">
        <f t="shared" si="58"/>
        <v>14740.360639129984</v>
      </c>
      <c r="K173" s="71">
        <f t="shared" si="58"/>
        <v>9312.1256383999844</v>
      </c>
      <c r="L173" s="71">
        <f t="shared" si="58"/>
        <v>10722.248799919977</v>
      </c>
      <c r="M173" s="71">
        <f t="shared" si="58"/>
        <v>14740.093115249987</v>
      </c>
      <c r="N173" s="71"/>
      <c r="O173" s="73">
        <f t="shared" si="40"/>
        <v>50.462903241097223</v>
      </c>
      <c r="P173" s="73">
        <f t="shared" si="41"/>
        <v>99.998185092708752</v>
      </c>
      <c r="Q173" s="54"/>
    </row>
    <row r="174" spans="1:17" s="43" customFormat="1" ht="12.75">
      <c r="A174" s="112"/>
      <c r="B174" s="77"/>
      <c r="C174" s="77"/>
      <c r="D174" s="77"/>
      <c r="E174" s="78" t="s">
        <v>244</v>
      </c>
      <c r="F174" s="75"/>
      <c r="G174" s="75"/>
      <c r="H174" s="88">
        <v>1418.0999994599999</v>
      </c>
      <c r="I174" s="83">
        <v>1579.7958036299995</v>
      </c>
      <c r="J174" s="83">
        <v>1221.3302184299998</v>
      </c>
      <c r="K174" s="83">
        <v>874.82593692</v>
      </c>
      <c r="L174" s="83">
        <v>1118.6666967299998</v>
      </c>
      <c r="M174" s="83">
        <v>1221.33021841</v>
      </c>
      <c r="N174" s="83"/>
      <c r="O174" s="84">
        <f t="shared" si="40"/>
        <v>77.309372236821389</v>
      </c>
      <c r="P174" s="84">
        <f t="shared" si="41"/>
        <v>99.999999998362455</v>
      </c>
      <c r="Q174" s="52"/>
    </row>
    <row r="175" spans="1:17" s="43" customFormat="1" ht="12.75">
      <c r="A175" s="112"/>
      <c r="B175" s="77"/>
      <c r="C175" s="77"/>
      <c r="D175" s="77"/>
      <c r="E175" s="78" t="s">
        <v>220</v>
      </c>
      <c r="F175" s="75"/>
      <c r="G175" s="75"/>
      <c r="H175" s="88">
        <v>23256.480018999999</v>
      </c>
      <c r="I175" s="83">
        <v>23256.480019020029</v>
      </c>
      <c r="J175" s="83">
        <v>10473.717793249985</v>
      </c>
      <c r="K175" s="83">
        <v>6617.9282786599842</v>
      </c>
      <c r="L175" s="83">
        <v>7277.470568759979</v>
      </c>
      <c r="M175" s="83">
        <v>10473.494442899988</v>
      </c>
      <c r="N175" s="83"/>
      <c r="O175" s="84">
        <f t="shared" si="40"/>
        <v>45.034736272790923</v>
      </c>
      <c r="P175" s="84">
        <f t="shared" si="41"/>
        <v>99.997867516058704</v>
      </c>
      <c r="Q175" s="52"/>
    </row>
    <row r="176" spans="1:17" s="43" customFormat="1" ht="12.75">
      <c r="A176" s="112"/>
      <c r="B176" s="77"/>
      <c r="C176" s="77"/>
      <c r="D176" s="77"/>
      <c r="E176" s="78" t="s">
        <v>245</v>
      </c>
      <c r="F176" s="75"/>
      <c r="G176" s="75"/>
      <c r="H176" s="88">
        <v>3605.4000005800003</v>
      </c>
      <c r="I176" s="83">
        <v>4373.4845528600044</v>
      </c>
      <c r="J176" s="83">
        <v>3045.3126274499991</v>
      </c>
      <c r="K176" s="83">
        <v>1819.3714228200004</v>
      </c>
      <c r="L176" s="83">
        <v>2326.1115344299983</v>
      </c>
      <c r="M176" s="83">
        <v>3045.2684539399997</v>
      </c>
      <c r="N176" s="83"/>
      <c r="O176" s="84">
        <f t="shared" si="40"/>
        <v>69.630255169155021</v>
      </c>
      <c r="P176" s="84">
        <f t="shared" si="41"/>
        <v>99.998549458942207</v>
      </c>
      <c r="Q176" s="52"/>
    </row>
    <row r="177" spans="1:17" s="55" customFormat="1">
      <c r="A177" s="113"/>
      <c r="B177" s="80" t="s">
        <v>246</v>
      </c>
      <c r="C177" s="80"/>
      <c r="D177" s="80"/>
      <c r="E177" s="80"/>
      <c r="F177" s="74"/>
      <c r="G177" s="80"/>
      <c r="H177" s="86">
        <f t="shared" ref="H177:M177" si="59">H178</f>
        <v>70263.783756440593</v>
      </c>
      <c r="I177" s="86">
        <f t="shared" si="59"/>
        <v>68202.690932810612</v>
      </c>
      <c r="J177" s="86">
        <f t="shared" si="59"/>
        <v>33059.782779530004</v>
      </c>
      <c r="K177" s="86">
        <f t="shared" si="59"/>
        <v>19949.943964310012</v>
      </c>
      <c r="L177" s="86">
        <f t="shared" si="59"/>
        <v>25729.231462820033</v>
      </c>
      <c r="M177" s="86">
        <f t="shared" si="59"/>
        <v>33052.33218261</v>
      </c>
      <c r="N177" s="86"/>
      <c r="O177" s="73">
        <f t="shared" si="40"/>
        <v>48.461918042458571</v>
      </c>
      <c r="P177" s="73">
        <f t="shared" si="41"/>
        <v>99.977463261117933</v>
      </c>
      <c r="Q177" s="54"/>
    </row>
    <row r="178" spans="1:17" s="55" customFormat="1">
      <c r="A178" s="113"/>
      <c r="B178" s="77"/>
      <c r="C178" s="77" t="s">
        <v>247</v>
      </c>
      <c r="D178" s="77"/>
      <c r="E178" s="77"/>
      <c r="F178" s="74"/>
      <c r="G178" s="74"/>
      <c r="H178" s="86">
        <f t="shared" ref="H178:M178" si="60">H179+H181+H184+H189</f>
        <v>70263.783756440593</v>
      </c>
      <c r="I178" s="86">
        <f t="shared" si="60"/>
        <v>68202.690932810612</v>
      </c>
      <c r="J178" s="86">
        <f t="shared" si="60"/>
        <v>33059.782779530004</v>
      </c>
      <c r="K178" s="86">
        <f t="shared" si="60"/>
        <v>19949.943964310012</v>
      </c>
      <c r="L178" s="86">
        <f t="shared" si="60"/>
        <v>25729.231462820033</v>
      </c>
      <c r="M178" s="86">
        <f t="shared" si="60"/>
        <v>33052.33218261</v>
      </c>
      <c r="N178" s="86"/>
      <c r="O178" s="73">
        <f t="shared" si="40"/>
        <v>48.461918042458571</v>
      </c>
      <c r="P178" s="73">
        <f t="shared" si="41"/>
        <v>99.977463261117933</v>
      </c>
      <c r="Q178" s="54"/>
    </row>
    <row r="179" spans="1:17" s="55" customFormat="1">
      <c r="A179" s="113"/>
      <c r="B179" s="80"/>
      <c r="C179" s="80"/>
      <c r="D179" s="74" t="s">
        <v>248</v>
      </c>
      <c r="E179" s="74"/>
      <c r="F179" s="74"/>
      <c r="G179" s="74"/>
      <c r="H179" s="71">
        <f t="shared" ref="H179:M179" si="61">H180</f>
        <v>40228.349079349988</v>
      </c>
      <c r="I179" s="71">
        <f t="shared" si="61"/>
        <v>40228.349079349988</v>
      </c>
      <c r="J179" s="71">
        <f t="shared" si="61"/>
        <v>23040.52369926</v>
      </c>
      <c r="K179" s="71">
        <f t="shared" si="61"/>
        <v>15360.349132860001</v>
      </c>
      <c r="L179" s="71">
        <f t="shared" si="61"/>
        <v>19200.43641604</v>
      </c>
      <c r="M179" s="71">
        <f t="shared" si="61"/>
        <v>23040.52369926</v>
      </c>
      <c r="N179" s="71"/>
      <c r="O179" s="73">
        <f t="shared" si="40"/>
        <v>57.274345645685862</v>
      </c>
      <c r="P179" s="73">
        <f t="shared" si="41"/>
        <v>100</v>
      </c>
      <c r="Q179" s="54"/>
    </row>
    <row r="180" spans="1:17" s="43" customFormat="1" ht="12.75">
      <c r="A180" s="112"/>
      <c r="B180" s="77"/>
      <c r="C180" s="77"/>
      <c r="D180" s="77"/>
      <c r="E180" s="78" t="s">
        <v>248</v>
      </c>
      <c r="F180" s="75"/>
      <c r="G180" s="75"/>
      <c r="H180" s="88">
        <v>40228.349079349988</v>
      </c>
      <c r="I180" s="83">
        <v>40228.349079349988</v>
      </c>
      <c r="J180" s="83">
        <v>23040.52369926</v>
      </c>
      <c r="K180" s="83">
        <v>15360.349132860001</v>
      </c>
      <c r="L180" s="83">
        <v>19200.43641604</v>
      </c>
      <c r="M180" s="83">
        <v>23040.52369926</v>
      </c>
      <c r="N180" s="83"/>
      <c r="O180" s="84">
        <f t="shared" si="40"/>
        <v>57.274345645685862</v>
      </c>
      <c r="P180" s="84">
        <f t="shared" si="41"/>
        <v>100</v>
      </c>
      <c r="Q180" s="52"/>
    </row>
    <row r="181" spans="1:17" s="55" customFormat="1">
      <c r="A181" s="113"/>
      <c r="B181" s="80"/>
      <c r="C181" s="80"/>
      <c r="D181" s="74" t="s">
        <v>249</v>
      </c>
      <c r="E181" s="74"/>
      <c r="F181" s="74"/>
      <c r="G181" s="74"/>
      <c r="H181" s="71">
        <f>H182</f>
        <v>14588.899998690626</v>
      </c>
      <c r="I181" s="71">
        <f t="shared" ref="I181:M182" si="62">I182</f>
        <v>13699.923958690617</v>
      </c>
      <c r="J181" s="71">
        <f t="shared" si="62"/>
        <v>4697.4897044500103</v>
      </c>
      <c r="K181" s="71">
        <f t="shared" si="62"/>
        <v>2602.2445529900133</v>
      </c>
      <c r="L181" s="71">
        <f t="shared" si="62"/>
        <v>3487.0394024100278</v>
      </c>
      <c r="M181" s="71">
        <f t="shared" si="62"/>
        <v>4697.21361325001</v>
      </c>
      <c r="N181" s="71"/>
      <c r="O181" s="73">
        <f t="shared" si="40"/>
        <v>34.286421059076815</v>
      </c>
      <c r="P181" s="73">
        <f t="shared" si="41"/>
        <v>99.99412257998695</v>
      </c>
      <c r="Q181" s="54"/>
    </row>
    <row r="182" spans="1:17" s="43" customFormat="1" ht="12.75">
      <c r="A182" s="112"/>
      <c r="B182" s="77"/>
      <c r="C182" s="77"/>
      <c r="D182" s="77"/>
      <c r="E182" s="78" t="s">
        <v>246</v>
      </c>
      <c r="F182" s="75"/>
      <c r="G182" s="75"/>
      <c r="H182" s="87">
        <f>H183</f>
        <v>14588.899998690626</v>
      </c>
      <c r="I182" s="87">
        <f t="shared" si="62"/>
        <v>13699.923958690617</v>
      </c>
      <c r="J182" s="87">
        <f t="shared" si="62"/>
        <v>4697.4897044500103</v>
      </c>
      <c r="K182" s="87">
        <f t="shared" si="62"/>
        <v>2602.2445529900133</v>
      </c>
      <c r="L182" s="87">
        <f t="shared" si="62"/>
        <v>3487.0394024100278</v>
      </c>
      <c r="M182" s="87">
        <f t="shared" si="62"/>
        <v>4697.21361325001</v>
      </c>
      <c r="N182" s="87"/>
      <c r="O182" s="84">
        <f t="shared" si="40"/>
        <v>34.286421059076815</v>
      </c>
      <c r="P182" s="84">
        <f t="shared" si="41"/>
        <v>99.99412257998695</v>
      </c>
      <c r="Q182" s="52"/>
    </row>
    <row r="183" spans="1:17" s="43" customFormat="1" ht="12.75">
      <c r="A183" s="112"/>
      <c r="B183" s="77"/>
      <c r="C183" s="77"/>
      <c r="D183" s="77"/>
      <c r="E183" s="78"/>
      <c r="F183" s="75" t="s">
        <v>250</v>
      </c>
      <c r="G183" s="75"/>
      <c r="H183" s="88">
        <v>14588.899998690626</v>
      </c>
      <c r="I183" s="81">
        <v>13699.923958690617</v>
      </c>
      <c r="J183" s="81">
        <v>4697.4897044500103</v>
      </c>
      <c r="K183" s="81">
        <v>2602.2445529900133</v>
      </c>
      <c r="L183" s="81">
        <v>3487.0394024100278</v>
      </c>
      <c r="M183" s="81">
        <v>4697.21361325001</v>
      </c>
      <c r="N183" s="81"/>
      <c r="O183" s="84">
        <f t="shared" si="40"/>
        <v>34.286421059076815</v>
      </c>
      <c r="P183" s="84">
        <f t="shared" si="41"/>
        <v>99.99412257998695</v>
      </c>
      <c r="Q183" s="52"/>
    </row>
    <row r="184" spans="1:17" s="55" customFormat="1">
      <c r="A184" s="113"/>
      <c r="B184" s="80"/>
      <c r="C184" s="80"/>
      <c r="D184" s="74" t="s">
        <v>202</v>
      </c>
      <c r="E184" s="74"/>
      <c r="F184" s="74"/>
      <c r="G184" s="74"/>
      <c r="H184" s="71">
        <f t="shared" ref="H184:M184" si="63">SUM(H185:H188)</f>
        <v>15146.534678399972</v>
      </c>
      <c r="I184" s="71">
        <f t="shared" si="63"/>
        <v>13974.417894770007</v>
      </c>
      <c r="J184" s="71">
        <f t="shared" si="63"/>
        <v>5321.7693758199948</v>
      </c>
      <c r="K184" s="71">
        <f t="shared" si="63"/>
        <v>1987.3502784600005</v>
      </c>
      <c r="L184" s="71">
        <f t="shared" si="63"/>
        <v>3041.7556443700041</v>
      </c>
      <c r="M184" s="71">
        <f t="shared" si="63"/>
        <v>5314.5948700999943</v>
      </c>
      <c r="N184" s="71"/>
      <c r="O184" s="73">
        <f t="shared" si="40"/>
        <v>38.030885508934198</v>
      </c>
      <c r="P184" s="73">
        <f t="shared" si="41"/>
        <v>99.865185707734753</v>
      </c>
      <c r="Q184" s="54"/>
    </row>
    <row r="185" spans="1:17" s="43" customFormat="1" ht="12.75">
      <c r="A185" s="112"/>
      <c r="B185" s="77"/>
      <c r="C185" s="77"/>
      <c r="D185" s="77"/>
      <c r="E185" s="78" t="s">
        <v>251</v>
      </c>
      <c r="F185" s="75"/>
      <c r="G185" s="75"/>
      <c r="H185" s="88">
        <v>270.58348699999988</v>
      </c>
      <c r="I185" s="83">
        <v>270.63941640000002</v>
      </c>
      <c r="J185" s="83">
        <v>114.59041340000003</v>
      </c>
      <c r="K185" s="83">
        <v>70.186469910000028</v>
      </c>
      <c r="L185" s="83">
        <v>91.442709469999997</v>
      </c>
      <c r="M185" s="83">
        <v>113.82476751</v>
      </c>
      <c r="N185" s="83"/>
      <c r="O185" s="84">
        <f t="shared" si="40"/>
        <v>42.057719834042615</v>
      </c>
      <c r="P185" s="84">
        <f t="shared" si="41"/>
        <v>99.3318412358568</v>
      </c>
      <c r="Q185" s="52"/>
    </row>
    <row r="186" spans="1:17" s="43" customFormat="1" ht="12.75">
      <c r="A186" s="112"/>
      <c r="B186" s="77"/>
      <c r="C186" s="77"/>
      <c r="D186" s="77"/>
      <c r="E186" s="78" t="s">
        <v>252</v>
      </c>
      <c r="F186" s="75"/>
      <c r="G186" s="75"/>
      <c r="H186" s="88">
        <v>10479.447844199973</v>
      </c>
      <c r="I186" s="83">
        <v>12119.874195890008</v>
      </c>
      <c r="J186" s="83">
        <v>4922.3764139999948</v>
      </c>
      <c r="K186" s="83">
        <v>1762.4423715300004</v>
      </c>
      <c r="L186" s="83">
        <v>2752.6261656800039</v>
      </c>
      <c r="M186" s="83">
        <v>4916.0777288699937</v>
      </c>
      <c r="N186" s="83"/>
      <c r="O186" s="84">
        <f t="shared" si="40"/>
        <v>40.56211846272376</v>
      </c>
      <c r="P186" s="84">
        <f t="shared" si="41"/>
        <v>99.872039750717022</v>
      </c>
      <c r="Q186" s="52"/>
    </row>
    <row r="187" spans="1:17" s="43" customFormat="1" ht="12.75">
      <c r="A187" s="112"/>
      <c r="B187" s="77"/>
      <c r="C187" s="77"/>
      <c r="D187" s="77"/>
      <c r="E187" s="78" t="s">
        <v>253</v>
      </c>
      <c r="F187" s="75"/>
      <c r="G187" s="75"/>
      <c r="H187" s="88">
        <v>90.745280680000008</v>
      </c>
      <c r="I187" s="83">
        <v>2.2881930000000002E-2</v>
      </c>
      <c r="J187" s="83">
        <v>2.2881930000000002E-2</v>
      </c>
      <c r="K187" s="83">
        <v>2.2881930000000002E-2</v>
      </c>
      <c r="L187" s="83">
        <v>2.2881930000000002E-2</v>
      </c>
      <c r="M187" s="83">
        <v>2.2881930000000002E-2</v>
      </c>
      <c r="N187" s="83"/>
      <c r="O187" s="84">
        <f t="shared" si="40"/>
        <v>100</v>
      </c>
      <c r="P187" s="84">
        <f t="shared" si="41"/>
        <v>100</v>
      </c>
      <c r="Q187" s="52"/>
    </row>
    <row r="188" spans="1:17" s="43" customFormat="1" ht="12.75">
      <c r="A188" s="112"/>
      <c r="B188" s="77"/>
      <c r="C188" s="77"/>
      <c r="D188" s="77"/>
      <c r="E188" s="78" t="s">
        <v>254</v>
      </c>
      <c r="F188" s="75"/>
      <c r="G188" s="75"/>
      <c r="H188" s="88">
        <v>4305.7580665200003</v>
      </c>
      <c r="I188" s="83">
        <v>1583.8814005500012</v>
      </c>
      <c r="J188" s="83">
        <v>284.77966649000007</v>
      </c>
      <c r="K188" s="83">
        <v>154.69855509000001</v>
      </c>
      <c r="L188" s="83">
        <v>197.6638872900001</v>
      </c>
      <c r="M188" s="83">
        <v>284.66949179000017</v>
      </c>
      <c r="N188" s="83"/>
      <c r="O188" s="84">
        <f t="shared" si="40"/>
        <v>17.972904517418346</v>
      </c>
      <c r="P188" s="84">
        <f t="shared" si="41"/>
        <v>99.961312301064936</v>
      </c>
      <c r="Q188" s="52"/>
    </row>
    <row r="189" spans="1:17" s="55" customFormat="1">
      <c r="A189" s="113"/>
      <c r="B189" s="80"/>
      <c r="C189" s="80"/>
      <c r="D189" s="74" t="s">
        <v>255</v>
      </c>
      <c r="E189" s="74"/>
      <c r="F189" s="74"/>
      <c r="G189" s="74"/>
      <c r="H189" s="71">
        <f t="shared" ref="H189:M189" si="64">H190</f>
        <v>300</v>
      </c>
      <c r="I189" s="71">
        <f t="shared" si="64"/>
        <v>300</v>
      </c>
      <c r="J189" s="71">
        <f t="shared" si="64"/>
        <v>0</v>
      </c>
      <c r="K189" s="71">
        <f t="shared" si="64"/>
        <v>0</v>
      </c>
      <c r="L189" s="71">
        <f t="shared" si="64"/>
        <v>0</v>
      </c>
      <c r="M189" s="71">
        <f t="shared" si="64"/>
        <v>0</v>
      </c>
      <c r="N189" s="71"/>
      <c r="O189" s="73">
        <f t="shared" si="40"/>
        <v>0</v>
      </c>
      <c r="P189" s="84" t="s">
        <v>237</v>
      </c>
      <c r="Q189" s="54"/>
    </row>
    <row r="190" spans="1:17" s="43" customFormat="1" ht="12.75">
      <c r="A190" s="112"/>
      <c r="B190" s="77"/>
      <c r="C190" s="77"/>
      <c r="D190" s="77"/>
      <c r="E190" s="78" t="s">
        <v>256</v>
      </c>
      <c r="F190" s="75"/>
      <c r="G190" s="75"/>
      <c r="H190" s="88">
        <v>300</v>
      </c>
      <c r="I190" s="83">
        <v>300</v>
      </c>
      <c r="J190" s="83">
        <v>0</v>
      </c>
      <c r="K190" s="83">
        <v>0</v>
      </c>
      <c r="L190" s="83">
        <v>0</v>
      </c>
      <c r="M190" s="83">
        <v>0</v>
      </c>
      <c r="N190" s="83"/>
      <c r="O190" s="84">
        <f t="shared" si="40"/>
        <v>0</v>
      </c>
      <c r="P190" s="84" t="s">
        <v>237</v>
      </c>
      <c r="Q190" s="52"/>
    </row>
    <row r="191" spans="1:17" s="55" customFormat="1">
      <c r="A191" s="113"/>
      <c r="B191" s="80" t="s">
        <v>257</v>
      </c>
      <c r="C191" s="74"/>
      <c r="D191" s="74"/>
      <c r="E191" s="74"/>
      <c r="F191" s="74"/>
      <c r="G191" s="74"/>
      <c r="H191" s="86">
        <f t="shared" ref="H191:M191" si="65">H192</f>
        <v>47231.099987740003</v>
      </c>
      <c r="I191" s="86">
        <f t="shared" si="65"/>
        <v>45075.803683210004</v>
      </c>
      <c r="J191" s="86">
        <f t="shared" si="65"/>
        <v>21970.836586860001</v>
      </c>
      <c r="K191" s="86">
        <f t="shared" si="65"/>
        <v>13521.92015921</v>
      </c>
      <c r="L191" s="86">
        <f t="shared" si="65"/>
        <v>17022.31682634</v>
      </c>
      <c r="M191" s="86">
        <f t="shared" si="65"/>
        <v>21970.83658653</v>
      </c>
      <c r="N191" s="86"/>
      <c r="O191" s="73">
        <f t="shared" si="40"/>
        <v>48.741974166317029</v>
      </c>
      <c r="P191" s="73">
        <f t="shared" si="41"/>
        <v>99.999999998497998</v>
      </c>
      <c r="Q191" s="54"/>
    </row>
    <row r="192" spans="1:17" s="55" customFormat="1">
      <c r="A192" s="113"/>
      <c r="B192" s="77"/>
      <c r="C192" s="77" t="s">
        <v>258</v>
      </c>
      <c r="D192" s="77"/>
      <c r="E192" s="77"/>
      <c r="F192" s="74"/>
      <c r="G192" s="74"/>
      <c r="H192" s="86">
        <f t="shared" ref="H192:M192" si="66">H193+H196</f>
        <v>47231.099987740003</v>
      </c>
      <c r="I192" s="86">
        <f t="shared" si="66"/>
        <v>45075.803683210004</v>
      </c>
      <c r="J192" s="86">
        <f t="shared" si="66"/>
        <v>21970.836586860001</v>
      </c>
      <c r="K192" s="86">
        <f t="shared" si="66"/>
        <v>13521.92015921</v>
      </c>
      <c r="L192" s="86">
        <f t="shared" si="66"/>
        <v>17022.31682634</v>
      </c>
      <c r="M192" s="86">
        <f t="shared" si="66"/>
        <v>21970.83658653</v>
      </c>
      <c r="N192" s="86"/>
      <c r="O192" s="73">
        <f t="shared" si="40"/>
        <v>48.741974166317029</v>
      </c>
      <c r="P192" s="73">
        <f t="shared" si="41"/>
        <v>99.999999998497998</v>
      </c>
      <c r="Q192" s="54"/>
    </row>
    <row r="193" spans="1:17" s="55" customFormat="1">
      <c r="A193" s="113"/>
      <c r="B193" s="80"/>
      <c r="C193" s="80"/>
      <c r="D193" s="74" t="s">
        <v>259</v>
      </c>
      <c r="E193" s="74"/>
      <c r="F193" s="74"/>
      <c r="G193" s="74"/>
      <c r="H193" s="71">
        <f t="shared" ref="H193:M193" si="67">H194+H195</f>
        <v>9669.2999999999993</v>
      </c>
      <c r="I193" s="71">
        <f t="shared" si="67"/>
        <v>9669.2999999999993</v>
      </c>
      <c r="J193" s="71">
        <f t="shared" si="67"/>
        <v>4174.4731220000003</v>
      </c>
      <c r="K193" s="71">
        <f t="shared" si="67"/>
        <v>2819.1873439999999</v>
      </c>
      <c r="L193" s="71">
        <f t="shared" si="67"/>
        <v>3582.9847089999998</v>
      </c>
      <c r="M193" s="71">
        <f t="shared" si="67"/>
        <v>4174.4731220000003</v>
      </c>
      <c r="N193" s="71"/>
      <c r="O193" s="73">
        <f t="shared" si="40"/>
        <v>43.172443941133281</v>
      </c>
      <c r="P193" s="73">
        <f t="shared" si="41"/>
        <v>100</v>
      </c>
      <c r="Q193" s="54"/>
    </row>
    <row r="194" spans="1:17" s="43" customFormat="1" ht="12.75">
      <c r="A194" s="112"/>
      <c r="B194" s="77"/>
      <c r="C194" s="77"/>
      <c r="D194" s="77"/>
      <c r="E194" s="78" t="s">
        <v>260</v>
      </c>
      <c r="F194" s="75"/>
      <c r="G194" s="75"/>
      <c r="H194" s="88">
        <v>9319.2999999999993</v>
      </c>
      <c r="I194" s="83">
        <v>9319.2999999999993</v>
      </c>
      <c r="J194" s="83">
        <v>4174.4731220000003</v>
      </c>
      <c r="K194" s="83">
        <v>2819.1873439999999</v>
      </c>
      <c r="L194" s="83">
        <v>3582.9847089999998</v>
      </c>
      <c r="M194" s="83">
        <v>4174.4731220000003</v>
      </c>
      <c r="N194" s="83"/>
      <c r="O194" s="84">
        <f t="shared" si="40"/>
        <v>44.79384848647431</v>
      </c>
      <c r="P194" s="84">
        <f t="shared" si="41"/>
        <v>100</v>
      </c>
      <c r="Q194" s="52"/>
    </row>
    <row r="195" spans="1:17" s="43" customFormat="1" ht="12.75">
      <c r="A195" s="112"/>
      <c r="B195" s="77"/>
      <c r="C195" s="77"/>
      <c r="D195" s="77"/>
      <c r="E195" s="78" t="s">
        <v>261</v>
      </c>
      <c r="F195" s="75"/>
      <c r="G195" s="75"/>
      <c r="H195" s="88">
        <v>350</v>
      </c>
      <c r="I195" s="83">
        <v>350</v>
      </c>
      <c r="J195" s="83">
        <v>0</v>
      </c>
      <c r="K195" s="83">
        <v>0</v>
      </c>
      <c r="L195" s="83">
        <v>0</v>
      </c>
      <c r="M195" s="83">
        <v>0</v>
      </c>
      <c r="N195" s="83"/>
      <c r="O195" s="84">
        <f t="shared" si="40"/>
        <v>0</v>
      </c>
      <c r="P195" s="84" t="s">
        <v>237</v>
      </c>
      <c r="Q195" s="52"/>
    </row>
    <row r="196" spans="1:17" s="55" customFormat="1">
      <c r="A196" s="113"/>
      <c r="B196" s="80"/>
      <c r="C196" s="80"/>
      <c r="D196" s="74" t="s">
        <v>257</v>
      </c>
      <c r="E196" s="74"/>
      <c r="F196" s="74"/>
      <c r="G196" s="74"/>
      <c r="H196" s="71">
        <f t="shared" ref="H196:M196" si="68">H197</f>
        <v>37561.79998774</v>
      </c>
      <c r="I196" s="71">
        <f t="shared" si="68"/>
        <v>35406.503683210009</v>
      </c>
      <c r="J196" s="71">
        <f t="shared" si="68"/>
        <v>17796.363464860002</v>
      </c>
      <c r="K196" s="71">
        <f t="shared" si="68"/>
        <v>10702.73281521</v>
      </c>
      <c r="L196" s="71">
        <f t="shared" si="68"/>
        <v>13439.33211734</v>
      </c>
      <c r="M196" s="71">
        <f t="shared" si="68"/>
        <v>17796.363464530001</v>
      </c>
      <c r="N196" s="71"/>
      <c r="O196" s="71">
        <f t="shared" si="40"/>
        <v>50.262978868961724</v>
      </c>
      <c r="P196" s="71">
        <f t="shared" si="41"/>
        <v>99.999999998145682</v>
      </c>
      <c r="Q196" s="54"/>
    </row>
    <row r="197" spans="1:17" s="43" customFormat="1" ht="12.75">
      <c r="A197" s="112"/>
      <c r="B197" s="77"/>
      <c r="C197" s="77"/>
      <c r="D197" s="77"/>
      <c r="E197" s="78" t="s">
        <v>262</v>
      </c>
      <c r="F197" s="75"/>
      <c r="G197" s="75"/>
      <c r="H197" s="87">
        <f t="shared" ref="H197:M197" si="69">H198+H199</f>
        <v>37561.79998774</v>
      </c>
      <c r="I197" s="87">
        <f t="shared" si="69"/>
        <v>35406.503683210009</v>
      </c>
      <c r="J197" s="87">
        <f t="shared" si="69"/>
        <v>17796.363464860002</v>
      </c>
      <c r="K197" s="87">
        <f t="shared" si="69"/>
        <v>10702.73281521</v>
      </c>
      <c r="L197" s="87">
        <f t="shared" si="69"/>
        <v>13439.33211734</v>
      </c>
      <c r="M197" s="87">
        <f t="shared" si="69"/>
        <v>17796.363464530001</v>
      </c>
      <c r="N197" s="87"/>
      <c r="O197" s="87">
        <f t="shared" si="40"/>
        <v>50.262978868961724</v>
      </c>
      <c r="P197" s="87">
        <f t="shared" si="41"/>
        <v>99.999999998145682</v>
      </c>
      <c r="Q197" s="52"/>
    </row>
    <row r="198" spans="1:17" s="43" customFormat="1" ht="12.75">
      <c r="A198" s="112"/>
      <c r="B198" s="77"/>
      <c r="C198" s="77"/>
      <c r="D198" s="77"/>
      <c r="E198" s="78"/>
      <c r="F198" s="75" t="s">
        <v>217</v>
      </c>
      <c r="G198" s="75"/>
      <c r="H198" s="88">
        <v>590.89999969999997</v>
      </c>
      <c r="I198" s="81">
        <v>601.80705575000025</v>
      </c>
      <c r="J198" s="81">
        <v>475.08831287999999</v>
      </c>
      <c r="K198" s="81">
        <v>344.95181842999995</v>
      </c>
      <c r="L198" s="81">
        <v>470.37582004000001</v>
      </c>
      <c r="M198" s="81">
        <v>475.08831255000001</v>
      </c>
      <c r="N198" s="81"/>
      <c r="O198" s="84">
        <f t="shared" si="40"/>
        <v>78.943626202242285</v>
      </c>
      <c r="P198" s="84">
        <f t="shared" si="41"/>
        <v>99.999999930539232</v>
      </c>
      <c r="Q198" s="52"/>
    </row>
    <row r="199" spans="1:17" s="43" customFormat="1" ht="12.75">
      <c r="A199" s="112"/>
      <c r="B199" s="77"/>
      <c r="C199" s="77"/>
      <c r="D199" s="77"/>
      <c r="E199" s="78"/>
      <c r="F199" s="75" t="s">
        <v>263</v>
      </c>
      <c r="G199" s="75"/>
      <c r="H199" s="87">
        <f t="shared" ref="H199:M199" si="70">SUM(H200:H202)</f>
        <v>36970.899988040001</v>
      </c>
      <c r="I199" s="87">
        <f t="shared" si="70"/>
        <v>34804.696627460005</v>
      </c>
      <c r="J199" s="87">
        <f t="shared" si="70"/>
        <v>17321.27515198</v>
      </c>
      <c r="K199" s="87">
        <f t="shared" si="70"/>
        <v>10357.78099678</v>
      </c>
      <c r="L199" s="87">
        <f t="shared" si="70"/>
        <v>12968.956297299999</v>
      </c>
      <c r="M199" s="87">
        <f t="shared" si="70"/>
        <v>17321.27515198</v>
      </c>
      <c r="N199" s="87"/>
      <c r="O199" s="87">
        <f t="shared" si="40"/>
        <v>49.767062581760769</v>
      </c>
      <c r="P199" s="87">
        <f t="shared" si="41"/>
        <v>100</v>
      </c>
      <c r="Q199" s="52"/>
    </row>
    <row r="200" spans="1:17" s="43" customFormat="1" ht="12.75">
      <c r="A200" s="112"/>
      <c r="B200" s="77"/>
      <c r="C200" s="77"/>
      <c r="D200" s="77"/>
      <c r="E200" s="78"/>
      <c r="F200" s="75"/>
      <c r="G200" s="75" t="s">
        <v>220</v>
      </c>
      <c r="H200" s="88">
        <v>4968.8899042499997</v>
      </c>
      <c r="I200" s="81">
        <v>5008.5847753400003</v>
      </c>
      <c r="J200" s="81">
        <v>3300.9338188700003</v>
      </c>
      <c r="K200" s="81">
        <v>1128.71054428</v>
      </c>
      <c r="L200" s="81">
        <v>1825.9040719699999</v>
      </c>
      <c r="M200" s="81">
        <v>3300.9338188700003</v>
      </c>
      <c r="N200" s="81"/>
      <c r="O200" s="84">
        <f t="shared" si="40"/>
        <v>65.905519561579567</v>
      </c>
      <c r="P200" s="84">
        <f t="shared" si="41"/>
        <v>100</v>
      </c>
      <c r="Q200" s="52"/>
    </row>
    <row r="201" spans="1:17" s="43" customFormat="1" ht="12.75">
      <c r="A201" s="112"/>
      <c r="B201" s="77"/>
      <c r="C201" s="77"/>
      <c r="D201" s="77"/>
      <c r="E201" s="78"/>
      <c r="F201" s="75"/>
      <c r="G201" s="75" t="s">
        <v>264</v>
      </c>
      <c r="H201" s="88">
        <v>1891.7979211100001</v>
      </c>
      <c r="I201" s="81">
        <v>1745.0837060399999</v>
      </c>
      <c r="J201" s="81">
        <v>520.34184788000005</v>
      </c>
      <c r="K201" s="81">
        <v>237.03471909000004</v>
      </c>
      <c r="L201" s="81">
        <v>505.56227798999993</v>
      </c>
      <c r="M201" s="81">
        <v>520.34184788000005</v>
      </c>
      <c r="N201" s="81"/>
      <c r="O201" s="84">
        <f t="shared" si="40"/>
        <v>29.817586748361574</v>
      </c>
      <c r="P201" s="84">
        <f t="shared" si="41"/>
        <v>100</v>
      </c>
      <c r="Q201" s="52"/>
    </row>
    <row r="202" spans="1:17" s="43" customFormat="1" ht="12.75">
      <c r="A202" s="112"/>
      <c r="B202" s="77"/>
      <c r="C202" s="77"/>
      <c r="D202" s="77"/>
      <c r="E202" s="78"/>
      <c r="F202" s="75"/>
      <c r="G202" s="75" t="s">
        <v>57</v>
      </c>
      <c r="H202" s="88">
        <v>30110.21216268</v>
      </c>
      <c r="I202" s="81">
        <v>28051.028146080003</v>
      </c>
      <c r="J202" s="81">
        <v>13499.999485230001</v>
      </c>
      <c r="K202" s="81">
        <v>8992.0357334100008</v>
      </c>
      <c r="L202" s="81">
        <v>10637.48994734</v>
      </c>
      <c r="M202" s="81">
        <v>13499.999485230001</v>
      </c>
      <c r="N202" s="81"/>
      <c r="O202" s="84">
        <f t="shared" si="40"/>
        <v>48.126576376903891</v>
      </c>
      <c r="P202" s="84">
        <f t="shared" si="41"/>
        <v>100</v>
      </c>
      <c r="Q202" s="52"/>
    </row>
    <row r="203" spans="1:17" s="55" customFormat="1">
      <c r="A203" s="113"/>
      <c r="B203" s="80" t="s">
        <v>265</v>
      </c>
      <c r="C203" s="80"/>
      <c r="D203" s="80"/>
      <c r="E203" s="80"/>
      <c r="F203" s="80"/>
      <c r="G203" s="80"/>
      <c r="H203" s="86">
        <f>H204</f>
        <v>1308.0610880000002</v>
      </c>
      <c r="I203" s="86">
        <f t="shared" ref="I203:M205" si="71">I204</f>
        <v>1140.3687673500003</v>
      </c>
      <c r="J203" s="86">
        <f t="shared" si="71"/>
        <v>725.26208479000013</v>
      </c>
      <c r="K203" s="86">
        <f t="shared" si="71"/>
        <v>429.41187502999992</v>
      </c>
      <c r="L203" s="86">
        <f t="shared" si="71"/>
        <v>614.31984061999992</v>
      </c>
      <c r="M203" s="86">
        <f t="shared" si="71"/>
        <v>724.5134672800001</v>
      </c>
      <c r="N203" s="86"/>
      <c r="O203" s="86">
        <f t="shared" si="40"/>
        <v>63.533261171614811</v>
      </c>
      <c r="P203" s="86">
        <f t="shared" si="41"/>
        <v>99.89677972615695</v>
      </c>
      <c r="Q203" s="54"/>
    </row>
    <row r="204" spans="1:17" s="55" customFormat="1">
      <c r="A204" s="113"/>
      <c r="B204" s="77"/>
      <c r="C204" s="77" t="s">
        <v>266</v>
      </c>
      <c r="D204" s="77"/>
      <c r="E204" s="77"/>
      <c r="F204" s="74"/>
      <c r="G204" s="74"/>
      <c r="H204" s="86">
        <f>H205</f>
        <v>1308.0610880000002</v>
      </c>
      <c r="I204" s="86">
        <f t="shared" si="71"/>
        <v>1140.3687673500003</v>
      </c>
      <c r="J204" s="86">
        <f t="shared" si="71"/>
        <v>725.26208479000013</v>
      </c>
      <c r="K204" s="86">
        <f t="shared" si="71"/>
        <v>429.41187502999992</v>
      </c>
      <c r="L204" s="86">
        <f t="shared" si="71"/>
        <v>614.31984061999992</v>
      </c>
      <c r="M204" s="86">
        <f t="shared" si="71"/>
        <v>724.5134672800001</v>
      </c>
      <c r="N204" s="86"/>
      <c r="O204" s="86">
        <f t="shared" ref="O204:O229" si="72">(M204/I204)*100</f>
        <v>63.533261171614811</v>
      </c>
      <c r="P204" s="86">
        <f t="shared" ref="P204:P229" si="73">+(M204/J204)*100</f>
        <v>99.89677972615695</v>
      </c>
      <c r="Q204" s="54"/>
    </row>
    <row r="205" spans="1:17" s="55" customFormat="1">
      <c r="A205" s="113"/>
      <c r="B205" s="80"/>
      <c r="C205" s="80"/>
      <c r="D205" s="74" t="s">
        <v>125</v>
      </c>
      <c r="E205" s="74"/>
      <c r="F205" s="74"/>
      <c r="G205" s="74"/>
      <c r="H205" s="71">
        <f>H206</f>
        <v>1308.0610880000002</v>
      </c>
      <c r="I205" s="71">
        <f t="shared" si="71"/>
        <v>1140.3687673500003</v>
      </c>
      <c r="J205" s="71">
        <f t="shared" si="71"/>
        <v>725.26208479000013</v>
      </c>
      <c r="K205" s="71">
        <f t="shared" si="71"/>
        <v>429.41187502999992</v>
      </c>
      <c r="L205" s="71">
        <f t="shared" si="71"/>
        <v>614.31984061999992</v>
      </c>
      <c r="M205" s="71">
        <f t="shared" si="71"/>
        <v>724.5134672800001</v>
      </c>
      <c r="N205" s="71"/>
      <c r="O205" s="71">
        <f t="shared" si="72"/>
        <v>63.533261171614811</v>
      </c>
      <c r="P205" s="71">
        <f t="shared" si="73"/>
        <v>99.89677972615695</v>
      </c>
      <c r="Q205" s="54"/>
    </row>
    <row r="206" spans="1:17" s="43" customFormat="1" ht="12.75">
      <c r="A206" s="112"/>
      <c r="B206" s="77"/>
      <c r="C206" s="77"/>
      <c r="D206" s="77"/>
      <c r="E206" s="78" t="s">
        <v>267</v>
      </c>
      <c r="F206" s="75"/>
      <c r="G206" s="75"/>
      <c r="H206" s="87">
        <f t="shared" ref="H206:M206" si="74">SUM(H207:H209)</f>
        <v>1308.0610880000002</v>
      </c>
      <c r="I206" s="87">
        <f t="shared" si="74"/>
        <v>1140.3687673500003</v>
      </c>
      <c r="J206" s="87">
        <f t="shared" si="74"/>
        <v>725.26208479000013</v>
      </c>
      <c r="K206" s="87">
        <f t="shared" si="74"/>
        <v>429.41187502999992</v>
      </c>
      <c r="L206" s="87">
        <f t="shared" si="74"/>
        <v>614.31984061999992</v>
      </c>
      <c r="M206" s="87">
        <f t="shared" si="74"/>
        <v>724.5134672800001</v>
      </c>
      <c r="N206" s="87"/>
      <c r="O206" s="84">
        <f t="shared" si="72"/>
        <v>63.533261171614811</v>
      </c>
      <c r="P206" s="84">
        <f t="shared" si="73"/>
        <v>99.89677972615695</v>
      </c>
      <c r="Q206" s="52"/>
    </row>
    <row r="207" spans="1:17" s="43" customFormat="1" ht="12.75">
      <c r="A207" s="112"/>
      <c r="B207" s="77"/>
      <c r="C207" s="77"/>
      <c r="D207" s="77"/>
      <c r="E207" s="78"/>
      <c r="F207" s="75" t="s">
        <v>268</v>
      </c>
      <c r="G207" s="75"/>
      <c r="H207" s="88">
        <v>362.38793300000015</v>
      </c>
      <c r="I207" s="81">
        <v>357.17258800000008</v>
      </c>
      <c r="J207" s="81">
        <v>160.76802006000003</v>
      </c>
      <c r="K207" s="81">
        <v>102.46934638999997</v>
      </c>
      <c r="L207" s="81">
        <v>129.38950425000002</v>
      </c>
      <c r="M207" s="81">
        <v>160.76802006000003</v>
      </c>
      <c r="N207" s="81"/>
      <c r="O207" s="84">
        <f t="shared" si="72"/>
        <v>45.011298588233203</v>
      </c>
      <c r="P207" s="84">
        <f t="shared" si="73"/>
        <v>100</v>
      </c>
      <c r="Q207" s="52"/>
    </row>
    <row r="208" spans="1:17" s="43" customFormat="1" ht="12.75">
      <c r="A208" s="112"/>
      <c r="B208" s="77"/>
      <c r="C208" s="77"/>
      <c r="D208" s="77"/>
      <c r="E208" s="78"/>
      <c r="F208" s="75" t="s">
        <v>269</v>
      </c>
      <c r="G208" s="75"/>
      <c r="H208" s="88">
        <v>610.95886199999995</v>
      </c>
      <c r="I208" s="81">
        <v>448.48188635000008</v>
      </c>
      <c r="J208" s="81">
        <v>363.18067176000011</v>
      </c>
      <c r="K208" s="81">
        <v>211.26045081999999</v>
      </c>
      <c r="L208" s="81">
        <v>323.90799600999998</v>
      </c>
      <c r="M208" s="81">
        <v>362.43205425000008</v>
      </c>
      <c r="N208" s="81"/>
      <c r="O208" s="84">
        <f t="shared" si="72"/>
        <v>80.8130863878757</v>
      </c>
      <c r="P208" s="84">
        <f t="shared" si="73"/>
        <v>99.793871874741527</v>
      </c>
      <c r="Q208" s="52"/>
    </row>
    <row r="209" spans="1:17" s="43" customFormat="1" ht="12.75">
      <c r="A209" s="112"/>
      <c r="B209" s="77"/>
      <c r="C209" s="77"/>
      <c r="D209" s="77"/>
      <c r="E209" s="78"/>
      <c r="F209" s="75" t="s">
        <v>270</v>
      </c>
      <c r="G209" s="75"/>
      <c r="H209" s="88">
        <v>334.714293</v>
      </c>
      <c r="I209" s="81">
        <v>334.71429300000011</v>
      </c>
      <c r="J209" s="81">
        <v>201.31339297</v>
      </c>
      <c r="K209" s="81">
        <v>115.68207781999999</v>
      </c>
      <c r="L209" s="81">
        <v>161.02234035999999</v>
      </c>
      <c r="M209" s="81">
        <v>201.31339297</v>
      </c>
      <c r="N209" s="81"/>
      <c r="O209" s="84">
        <f t="shared" si="72"/>
        <v>60.144845075378939</v>
      </c>
      <c r="P209" s="84">
        <f t="shared" si="73"/>
        <v>100</v>
      </c>
      <c r="Q209" s="52"/>
    </row>
    <row r="210" spans="1:17" s="55" customFormat="1">
      <c r="A210" s="113"/>
      <c r="B210" s="74" t="s">
        <v>271</v>
      </c>
      <c r="C210" s="74"/>
      <c r="D210" s="74"/>
      <c r="E210" s="74"/>
      <c r="F210" s="74"/>
      <c r="G210" s="74"/>
      <c r="H210" s="86">
        <f t="shared" ref="H210:M210" si="75">H211</f>
        <v>10543.326965000011</v>
      </c>
      <c r="I210" s="86">
        <f t="shared" si="75"/>
        <v>11063.147217950011</v>
      </c>
      <c r="J210" s="86">
        <f t="shared" si="75"/>
        <v>5282.1116518500003</v>
      </c>
      <c r="K210" s="86">
        <f t="shared" si="75"/>
        <v>3257.5495939299981</v>
      </c>
      <c r="L210" s="86">
        <f t="shared" si="75"/>
        <v>4132.0105025600033</v>
      </c>
      <c r="M210" s="86">
        <f t="shared" si="75"/>
        <v>4941.4543236200025</v>
      </c>
      <c r="N210" s="86"/>
      <c r="O210" s="86">
        <f t="shared" si="72"/>
        <v>44.66590045554549</v>
      </c>
      <c r="P210" s="86">
        <f t="shared" si="73"/>
        <v>93.550735942685222</v>
      </c>
      <c r="Q210" s="54"/>
    </row>
    <row r="211" spans="1:17" s="55" customFormat="1">
      <c r="A211" s="113"/>
      <c r="B211" s="77"/>
      <c r="C211" s="77" t="s">
        <v>272</v>
      </c>
      <c r="D211" s="77"/>
      <c r="E211" s="77"/>
      <c r="F211" s="74"/>
      <c r="G211" s="74"/>
      <c r="H211" s="86">
        <f t="shared" ref="H211:M211" si="76">H212+H224+H228</f>
        <v>10543.326965000011</v>
      </c>
      <c r="I211" s="86">
        <f t="shared" si="76"/>
        <v>11063.147217950011</v>
      </c>
      <c r="J211" s="86">
        <f t="shared" si="76"/>
        <v>5282.1116518500003</v>
      </c>
      <c r="K211" s="86">
        <f t="shared" si="76"/>
        <v>3257.5495939299981</v>
      </c>
      <c r="L211" s="86">
        <f t="shared" si="76"/>
        <v>4132.0105025600033</v>
      </c>
      <c r="M211" s="86">
        <f t="shared" si="76"/>
        <v>4941.4543236200025</v>
      </c>
      <c r="N211" s="86"/>
      <c r="O211" s="86">
        <f t="shared" si="72"/>
        <v>44.66590045554549</v>
      </c>
      <c r="P211" s="86">
        <f t="shared" si="73"/>
        <v>93.550735942685222</v>
      </c>
      <c r="Q211" s="54"/>
    </row>
    <row r="212" spans="1:17" s="55" customFormat="1">
      <c r="A212" s="113"/>
      <c r="B212" s="80"/>
      <c r="C212" s="80"/>
      <c r="D212" s="74" t="s">
        <v>121</v>
      </c>
      <c r="E212" s="74"/>
      <c r="F212" s="74"/>
      <c r="G212" s="74"/>
      <c r="H212" s="71">
        <f t="shared" ref="H212:M212" si="77">SUM(H213:H223)</f>
        <v>7388.4562860000078</v>
      </c>
      <c r="I212" s="71">
        <f t="shared" si="77"/>
        <v>7733.5611814100112</v>
      </c>
      <c r="J212" s="71">
        <f t="shared" si="77"/>
        <v>3674.7989871100008</v>
      </c>
      <c r="K212" s="71">
        <f t="shared" si="77"/>
        <v>2306.781040219998</v>
      </c>
      <c r="L212" s="71">
        <f t="shared" si="77"/>
        <v>2903.6550098000039</v>
      </c>
      <c r="M212" s="71">
        <f t="shared" si="77"/>
        <v>3461.6327707300038</v>
      </c>
      <c r="N212" s="71"/>
      <c r="O212" s="86">
        <f t="shared" si="72"/>
        <v>44.761173921415413</v>
      </c>
      <c r="P212" s="86">
        <f t="shared" si="73"/>
        <v>94.199241451635459</v>
      </c>
      <c r="Q212" s="54"/>
    </row>
    <row r="213" spans="1:17" s="43" customFormat="1" ht="12.75">
      <c r="A213" s="112"/>
      <c r="B213" s="77"/>
      <c r="C213" s="77"/>
      <c r="D213" s="77"/>
      <c r="E213" s="78" t="s">
        <v>273</v>
      </c>
      <c r="F213" s="75"/>
      <c r="G213" s="75"/>
      <c r="H213" s="87">
        <v>275.1976359999997</v>
      </c>
      <c r="I213" s="83">
        <v>267.80828101999981</v>
      </c>
      <c r="J213" s="83">
        <v>108.57038416999997</v>
      </c>
      <c r="K213" s="83">
        <v>66.284346190000008</v>
      </c>
      <c r="L213" s="83">
        <v>85.194043970000081</v>
      </c>
      <c r="M213" s="83">
        <v>107.14126689000003</v>
      </c>
      <c r="N213" s="83"/>
      <c r="O213" s="84">
        <f t="shared" si="72"/>
        <v>40.00670422958234</v>
      </c>
      <c r="P213" s="84">
        <f t="shared" si="73"/>
        <v>98.683695106243491</v>
      </c>
      <c r="Q213" s="52"/>
    </row>
    <row r="214" spans="1:17" s="43" customFormat="1" ht="12.75">
      <c r="A214" s="112"/>
      <c r="B214" s="77"/>
      <c r="C214" s="77"/>
      <c r="D214" s="77"/>
      <c r="E214" s="78" t="s">
        <v>274</v>
      </c>
      <c r="F214" s="75"/>
      <c r="G214" s="75"/>
      <c r="H214" s="87">
        <v>36.706153</v>
      </c>
      <c r="I214" s="83">
        <v>36.603040199999995</v>
      </c>
      <c r="J214" s="83">
        <v>16.644437819999997</v>
      </c>
      <c r="K214" s="83">
        <v>2.1704723099999996</v>
      </c>
      <c r="L214" s="83">
        <v>3.3485883799999989</v>
      </c>
      <c r="M214" s="83">
        <v>7.6699772900000012</v>
      </c>
      <c r="N214" s="83"/>
      <c r="O214" s="84">
        <f t="shared" si="72"/>
        <v>20.954481507795634</v>
      </c>
      <c r="P214" s="84">
        <f t="shared" si="73"/>
        <v>46.081323820884705</v>
      </c>
      <c r="Q214" s="52"/>
    </row>
    <row r="215" spans="1:17" s="43" customFormat="1" ht="12.75">
      <c r="A215" s="112"/>
      <c r="B215" s="77"/>
      <c r="C215" s="77"/>
      <c r="D215" s="77"/>
      <c r="E215" s="78" t="s">
        <v>275</v>
      </c>
      <c r="F215" s="75"/>
      <c r="G215" s="75"/>
      <c r="H215" s="87">
        <v>1075.162464</v>
      </c>
      <c r="I215" s="83">
        <v>1082.7977525900003</v>
      </c>
      <c r="J215" s="83">
        <v>386.84310245</v>
      </c>
      <c r="K215" s="83">
        <v>174.66015299999998</v>
      </c>
      <c r="L215" s="83">
        <v>259.60752436000013</v>
      </c>
      <c r="M215" s="83">
        <v>386.82475154000002</v>
      </c>
      <c r="N215" s="83"/>
      <c r="O215" s="84">
        <f t="shared" si="72"/>
        <v>35.724561730455548</v>
      </c>
      <c r="P215" s="84">
        <f t="shared" si="73"/>
        <v>99.995256239575227</v>
      </c>
      <c r="Q215" s="52"/>
    </row>
    <row r="216" spans="1:17" s="43" customFormat="1" ht="12.75">
      <c r="A216" s="112"/>
      <c r="B216" s="77"/>
      <c r="C216" s="77"/>
      <c r="D216" s="77"/>
      <c r="E216" s="78" t="s">
        <v>276</v>
      </c>
      <c r="F216" s="75"/>
      <c r="G216" s="75"/>
      <c r="H216" s="87">
        <v>59.218508000000021</v>
      </c>
      <c r="I216" s="83">
        <v>59.218508000000014</v>
      </c>
      <c r="J216" s="83">
        <v>29.047339000000001</v>
      </c>
      <c r="K216" s="83">
        <v>19.73474000000002</v>
      </c>
      <c r="L216" s="83">
        <v>24.457608000000025</v>
      </c>
      <c r="M216" s="83">
        <v>29.047339000000001</v>
      </c>
      <c r="N216" s="83"/>
      <c r="O216" s="84">
        <f t="shared" si="72"/>
        <v>49.051115911262059</v>
      </c>
      <c r="P216" s="84">
        <f t="shared" si="73"/>
        <v>100</v>
      </c>
      <c r="Q216" s="52"/>
    </row>
    <row r="217" spans="1:17" s="43" customFormat="1" ht="12.75">
      <c r="A217" s="112"/>
      <c r="B217" s="77"/>
      <c r="C217" s="77"/>
      <c r="D217" s="77"/>
      <c r="E217" s="78" t="s">
        <v>277</v>
      </c>
      <c r="F217" s="75"/>
      <c r="G217" s="75"/>
      <c r="H217" s="87">
        <v>4261.6162030000069</v>
      </c>
      <c r="I217" s="83">
        <v>4479.3454450600129</v>
      </c>
      <c r="J217" s="83">
        <v>2397.2736901900007</v>
      </c>
      <c r="K217" s="83">
        <v>1578.166110159998</v>
      </c>
      <c r="L217" s="83">
        <v>1902.8658693700038</v>
      </c>
      <c r="M217" s="83">
        <v>2207.9209857600035</v>
      </c>
      <c r="N217" s="83"/>
      <c r="O217" s="84">
        <f t="shared" si="72"/>
        <v>49.291152308759308</v>
      </c>
      <c r="P217" s="84">
        <f t="shared" si="73"/>
        <v>92.101331391369428</v>
      </c>
      <c r="Q217" s="52"/>
    </row>
    <row r="218" spans="1:17" s="43" customFormat="1" ht="12.75">
      <c r="A218" s="112"/>
      <c r="B218" s="77"/>
      <c r="C218" s="77"/>
      <c r="D218" s="77"/>
      <c r="E218" s="78" t="s">
        <v>278</v>
      </c>
      <c r="F218" s="75"/>
      <c r="G218" s="75"/>
      <c r="H218" s="87">
        <v>159.28365400000001</v>
      </c>
      <c r="I218" s="83">
        <v>159.31615400000001</v>
      </c>
      <c r="J218" s="83">
        <v>4.3196159999999999</v>
      </c>
      <c r="K218" s="83">
        <v>2.736164</v>
      </c>
      <c r="L218" s="83">
        <v>3.5483940000000005</v>
      </c>
      <c r="M218" s="83">
        <v>4.3196159999999999</v>
      </c>
      <c r="N218" s="83"/>
      <c r="O218" s="84">
        <f t="shared" si="72"/>
        <v>2.7113484047574987</v>
      </c>
      <c r="P218" s="84">
        <f t="shared" si="73"/>
        <v>100</v>
      </c>
      <c r="Q218" s="52"/>
    </row>
    <row r="219" spans="1:17" s="43" customFormat="1" ht="12.75">
      <c r="A219" s="112"/>
      <c r="B219" s="77"/>
      <c r="C219" s="77"/>
      <c r="D219" s="77"/>
      <c r="E219" s="78" t="s">
        <v>279</v>
      </c>
      <c r="F219" s="75"/>
      <c r="G219" s="75"/>
      <c r="H219" s="87">
        <v>299.92004099999991</v>
      </c>
      <c r="I219" s="83">
        <v>311.63282989999999</v>
      </c>
      <c r="J219" s="83">
        <v>159.69278488999998</v>
      </c>
      <c r="K219" s="83">
        <v>106.09219437</v>
      </c>
      <c r="L219" s="83">
        <v>131.15344237000002</v>
      </c>
      <c r="M219" s="83">
        <v>156.18686536999996</v>
      </c>
      <c r="N219" s="83"/>
      <c r="O219" s="84">
        <f t="shared" si="72"/>
        <v>50.118874003139801</v>
      </c>
      <c r="P219" s="84">
        <f t="shared" si="73"/>
        <v>97.80458489567016</v>
      </c>
      <c r="Q219" s="52"/>
    </row>
    <row r="220" spans="1:17" s="43" customFormat="1" ht="12.75">
      <c r="A220" s="112"/>
      <c r="B220" s="77"/>
      <c r="C220" s="77"/>
      <c r="D220" s="77"/>
      <c r="E220" s="78" t="s">
        <v>280</v>
      </c>
      <c r="F220" s="75"/>
      <c r="G220" s="75"/>
      <c r="H220" s="87">
        <v>34.535966000000009</v>
      </c>
      <c r="I220" s="83">
        <v>41.457038000000004</v>
      </c>
      <c r="J220" s="83">
        <v>23.146513000000002</v>
      </c>
      <c r="K220" s="83">
        <v>11.001075999999999</v>
      </c>
      <c r="L220" s="83">
        <v>20.292517000000011</v>
      </c>
      <c r="M220" s="83">
        <v>23.039223</v>
      </c>
      <c r="N220" s="83"/>
      <c r="O220" s="84">
        <f t="shared" si="72"/>
        <v>55.573731533835094</v>
      </c>
      <c r="P220" s="84">
        <f t="shared" si="73"/>
        <v>99.536474457297302</v>
      </c>
      <c r="Q220" s="52"/>
    </row>
    <row r="221" spans="1:17" s="43" customFormat="1" ht="12.75">
      <c r="A221" s="112"/>
      <c r="B221" s="77"/>
      <c r="C221" s="77"/>
      <c r="D221" s="77"/>
      <c r="E221" s="78" t="s">
        <v>281</v>
      </c>
      <c r="F221" s="75"/>
      <c r="G221" s="75"/>
      <c r="H221" s="87">
        <v>1004.341038</v>
      </c>
      <c r="I221" s="83">
        <v>1103.4260904400001</v>
      </c>
      <c r="J221" s="83">
        <v>445.19783884999998</v>
      </c>
      <c r="K221" s="83">
        <v>316.92263320000001</v>
      </c>
      <c r="L221" s="83">
        <v>384.47285769999996</v>
      </c>
      <c r="M221" s="83">
        <v>440.61395133000002</v>
      </c>
      <c r="N221" s="83"/>
      <c r="O221" s="84">
        <f t="shared" si="72"/>
        <v>39.93144218243939</v>
      </c>
      <c r="P221" s="84">
        <f t="shared" si="73"/>
        <v>98.970370671196278</v>
      </c>
      <c r="Q221" s="52"/>
    </row>
    <row r="222" spans="1:17" s="43" customFormat="1" ht="12.75">
      <c r="A222" s="112"/>
      <c r="B222" s="77"/>
      <c r="C222" s="77"/>
      <c r="D222" s="77"/>
      <c r="E222" s="78" t="s">
        <v>282</v>
      </c>
      <c r="F222" s="75"/>
      <c r="G222" s="75"/>
      <c r="H222" s="87">
        <v>129.61998200000002</v>
      </c>
      <c r="I222" s="83">
        <v>139.1014012</v>
      </c>
      <c r="J222" s="83">
        <v>79.622923389999997</v>
      </c>
      <c r="K222" s="83">
        <v>16.30230255</v>
      </c>
      <c r="L222" s="83">
        <v>71.042045809999991</v>
      </c>
      <c r="M222" s="83">
        <v>75.841792769999998</v>
      </c>
      <c r="N222" s="83"/>
      <c r="O222" s="84">
        <f>(M222/I222)*100</f>
        <v>54.522666282099252</v>
      </c>
      <c r="P222" s="84">
        <f t="shared" si="73"/>
        <v>95.251203473804026</v>
      </c>
      <c r="Q222" s="52"/>
    </row>
    <row r="223" spans="1:17" s="43" customFormat="1" ht="12.75">
      <c r="A223" s="112"/>
      <c r="B223" s="77"/>
      <c r="C223" s="77"/>
      <c r="D223" s="77"/>
      <c r="E223" s="78" t="s">
        <v>283</v>
      </c>
      <c r="F223" s="75"/>
      <c r="G223" s="75"/>
      <c r="H223" s="87">
        <v>52.854641000000008</v>
      </c>
      <c r="I223" s="83">
        <v>52.854641000000029</v>
      </c>
      <c r="J223" s="83">
        <v>24.440357349999992</v>
      </c>
      <c r="K223" s="83">
        <v>12.710848439999996</v>
      </c>
      <c r="L223" s="83">
        <v>17.672118839999996</v>
      </c>
      <c r="M223" s="83">
        <v>23.027001779999996</v>
      </c>
      <c r="N223" s="83"/>
      <c r="O223" s="84">
        <f t="shared" si="72"/>
        <v>43.566660078156588</v>
      </c>
      <c r="P223" s="84">
        <f t="shared" si="73"/>
        <v>94.217123957068509</v>
      </c>
      <c r="Q223" s="52"/>
    </row>
    <row r="224" spans="1:17" s="55" customFormat="1">
      <c r="A224" s="113"/>
      <c r="B224" s="80"/>
      <c r="C224" s="80"/>
      <c r="D224" s="74" t="s">
        <v>125</v>
      </c>
      <c r="E224" s="74"/>
      <c r="F224" s="74"/>
      <c r="G224" s="74"/>
      <c r="H224" s="71">
        <f t="shared" ref="H224:M224" si="78">SUM(H225:H227)</f>
        <v>2119.8045360000024</v>
      </c>
      <c r="I224" s="71">
        <f t="shared" si="78"/>
        <v>2294.00508554</v>
      </c>
      <c r="J224" s="71">
        <f t="shared" si="78"/>
        <v>1129.2971897400002</v>
      </c>
      <c r="K224" s="71">
        <f t="shared" si="78"/>
        <v>686.07266463999974</v>
      </c>
      <c r="L224" s="71">
        <f t="shared" si="78"/>
        <v>888.37761663999925</v>
      </c>
      <c r="M224" s="71">
        <f t="shared" si="78"/>
        <v>1073.6561394300002</v>
      </c>
      <c r="N224" s="71"/>
      <c r="O224" s="73">
        <f t="shared" si="72"/>
        <v>46.80269220838565</v>
      </c>
      <c r="P224" s="71">
        <f t="shared" si="73"/>
        <v>95.072948837957313</v>
      </c>
      <c r="Q224" s="54"/>
    </row>
    <row r="225" spans="1:17" s="43" customFormat="1" ht="12.75">
      <c r="A225" s="112"/>
      <c r="B225" s="77"/>
      <c r="C225" s="77"/>
      <c r="D225" s="77"/>
      <c r="E225" s="78" t="s">
        <v>277</v>
      </c>
      <c r="F225" s="75"/>
      <c r="G225" s="75"/>
      <c r="H225" s="87">
        <v>749.06797500000243</v>
      </c>
      <c r="I225" s="83">
        <v>919.22317954000005</v>
      </c>
      <c r="J225" s="83">
        <v>478.94864771000039</v>
      </c>
      <c r="K225" s="83">
        <v>292.72316072999962</v>
      </c>
      <c r="L225" s="83">
        <v>380.79849183999931</v>
      </c>
      <c r="M225" s="83">
        <v>450.70242377000017</v>
      </c>
      <c r="N225" s="83"/>
      <c r="O225" s="84">
        <f t="shared" si="72"/>
        <v>49.030794022790175</v>
      </c>
      <c r="P225" s="84">
        <f t="shared" si="73"/>
        <v>94.102452512382271</v>
      </c>
      <c r="Q225" s="52"/>
    </row>
    <row r="226" spans="1:17" s="43" customFormat="1" ht="12.75">
      <c r="A226" s="112"/>
      <c r="B226" s="77"/>
      <c r="C226" s="77"/>
      <c r="D226" s="77"/>
      <c r="E226" s="78" t="s">
        <v>284</v>
      </c>
      <c r="F226" s="75"/>
      <c r="G226" s="75"/>
      <c r="H226" s="87">
        <v>900.01047499999993</v>
      </c>
      <c r="I226" s="83">
        <v>899.34047499999974</v>
      </c>
      <c r="J226" s="83">
        <v>457.91523606999988</v>
      </c>
      <c r="K226" s="83">
        <v>275.47910605000004</v>
      </c>
      <c r="L226" s="83">
        <v>352.44384685</v>
      </c>
      <c r="M226" s="83">
        <v>430.52040970000002</v>
      </c>
      <c r="N226" s="83"/>
      <c r="O226" s="84">
        <f t="shared" si="72"/>
        <v>47.870680978747245</v>
      </c>
      <c r="P226" s="84">
        <f t="shared" si="73"/>
        <v>94.017489654829461</v>
      </c>
      <c r="Q226" s="52"/>
    </row>
    <row r="227" spans="1:17" s="43" customFormat="1" ht="12.75">
      <c r="A227" s="112"/>
      <c r="B227" s="77"/>
      <c r="C227" s="77"/>
      <c r="D227" s="77"/>
      <c r="E227" s="78" t="s">
        <v>285</v>
      </c>
      <c r="F227" s="75"/>
      <c r="G227" s="75"/>
      <c r="H227" s="87">
        <v>470.72608600000018</v>
      </c>
      <c r="I227" s="83">
        <v>475.44143100000025</v>
      </c>
      <c r="J227" s="83">
        <v>192.4333059599999</v>
      </c>
      <c r="K227" s="83">
        <v>117.87039786000007</v>
      </c>
      <c r="L227" s="83">
        <v>155.13527794999996</v>
      </c>
      <c r="M227" s="83">
        <v>192.4333059599999</v>
      </c>
      <c r="N227" s="83"/>
      <c r="O227" s="84">
        <f t="shared" si="72"/>
        <v>40.474660686438959</v>
      </c>
      <c r="P227" s="84">
        <f t="shared" si="73"/>
        <v>100</v>
      </c>
      <c r="Q227" s="52"/>
    </row>
    <row r="228" spans="1:17" s="55" customFormat="1">
      <c r="A228" s="113"/>
      <c r="B228" s="80"/>
      <c r="C228" s="80"/>
      <c r="D228" s="74" t="s">
        <v>286</v>
      </c>
      <c r="E228" s="74"/>
      <c r="F228" s="74"/>
      <c r="G228" s="74"/>
      <c r="H228" s="71">
        <f t="shared" ref="H228:M228" si="79">H229</f>
        <v>1035.066143</v>
      </c>
      <c r="I228" s="71">
        <f t="shared" si="79"/>
        <v>1035.5809510000001</v>
      </c>
      <c r="J228" s="71">
        <f t="shared" si="79"/>
        <v>478.01547499999913</v>
      </c>
      <c r="K228" s="71">
        <f t="shared" si="79"/>
        <v>264.69588907000019</v>
      </c>
      <c r="L228" s="71">
        <f t="shared" si="79"/>
        <v>339.97787611999968</v>
      </c>
      <c r="M228" s="71">
        <f t="shared" si="79"/>
        <v>406.16541345999894</v>
      </c>
      <c r="N228" s="71"/>
      <c r="O228" s="73">
        <f t="shared" si="72"/>
        <v>39.221020149877099</v>
      </c>
      <c r="P228" s="71">
        <f t="shared" si="73"/>
        <v>84.969092990137966</v>
      </c>
      <c r="Q228" s="54"/>
    </row>
    <row r="229" spans="1:17" s="43" customFormat="1" ht="13.5" thickBot="1">
      <c r="A229" s="114"/>
      <c r="B229" s="105"/>
      <c r="C229" s="105"/>
      <c r="D229" s="105"/>
      <c r="E229" s="106" t="s">
        <v>286</v>
      </c>
      <c r="F229" s="107"/>
      <c r="G229" s="107"/>
      <c r="H229" s="108">
        <v>1035.066143</v>
      </c>
      <c r="I229" s="109">
        <v>1035.5809510000001</v>
      </c>
      <c r="J229" s="109">
        <v>478.01547499999913</v>
      </c>
      <c r="K229" s="109">
        <v>264.69588907000019</v>
      </c>
      <c r="L229" s="109">
        <v>339.97787611999968</v>
      </c>
      <c r="M229" s="109">
        <v>406.16541345999894</v>
      </c>
      <c r="N229" s="109"/>
      <c r="O229" s="110">
        <f t="shared" si="72"/>
        <v>39.221020149877099</v>
      </c>
      <c r="P229" s="110">
        <f t="shared" si="73"/>
        <v>84.969092990137966</v>
      </c>
      <c r="Q229" s="52"/>
    </row>
    <row r="230" spans="1:17" s="43" customFormat="1">
      <c r="B230" s="45"/>
      <c r="C230" s="45"/>
      <c r="D230" s="45"/>
      <c r="E230" s="46"/>
      <c r="F230" s="47"/>
      <c r="G230" s="47"/>
      <c r="H230" s="49"/>
      <c r="I230" s="42"/>
      <c r="J230" s="42"/>
      <c r="K230" s="42"/>
      <c r="L230" s="42"/>
      <c r="M230" s="42"/>
      <c r="N230" s="42"/>
      <c r="O230" s="50"/>
      <c r="P230" s="50"/>
      <c r="Q230" s="52"/>
    </row>
    <row r="231" spans="1:17" s="43" customFormat="1" ht="12.75">
      <c r="B231" s="89" t="s">
        <v>296</v>
      </c>
      <c r="C231" s="103"/>
      <c r="D231" s="90"/>
      <c r="E231" s="79"/>
      <c r="F231" s="79"/>
      <c r="G231" s="79"/>
      <c r="H231" s="112"/>
      <c r="I231" s="115"/>
      <c r="J231" s="112"/>
      <c r="K231" s="112"/>
      <c r="Q231" s="52"/>
    </row>
    <row r="232" spans="1:17" s="43" customFormat="1" ht="12.75">
      <c r="B232" s="89" t="s">
        <v>297</v>
      </c>
      <c r="C232" s="103"/>
      <c r="D232" s="90"/>
      <c r="E232" s="79"/>
      <c r="F232" s="79"/>
      <c r="G232" s="79"/>
      <c r="H232" s="112"/>
      <c r="I232" s="115"/>
      <c r="J232" s="112"/>
      <c r="K232" s="112"/>
      <c r="Q232" s="52"/>
    </row>
    <row r="233" spans="1:17" s="43" customFormat="1">
      <c r="B233" s="51"/>
      <c r="C233" s="51"/>
      <c r="D233" s="51"/>
      <c r="E233" s="48"/>
      <c r="F233" s="48"/>
      <c r="G233" s="48"/>
      <c r="I233" s="56"/>
      <c r="Q233" s="52"/>
    </row>
    <row r="234" spans="1:17" s="43" customFormat="1">
      <c r="B234" s="51"/>
      <c r="C234" s="51"/>
      <c r="D234" s="51"/>
      <c r="E234" s="48"/>
      <c r="F234" s="48"/>
      <c r="G234" s="48"/>
      <c r="I234" s="56"/>
      <c r="Q234" s="52"/>
    </row>
    <row r="235" spans="1:17" s="43" customFormat="1">
      <c r="B235" s="51"/>
      <c r="C235" s="51"/>
      <c r="D235" s="51"/>
      <c r="E235" s="48"/>
      <c r="F235" s="48"/>
      <c r="G235" s="48"/>
      <c r="I235" s="56"/>
      <c r="Q235" s="52"/>
    </row>
    <row r="236" spans="1:17" s="43" customFormat="1">
      <c r="B236" s="51"/>
      <c r="C236" s="51"/>
      <c r="D236" s="51"/>
      <c r="E236" s="48"/>
      <c r="F236" s="48"/>
      <c r="G236" s="48"/>
      <c r="I236" s="56"/>
      <c r="Q236" s="52"/>
    </row>
    <row r="237" spans="1:17" s="43" customFormat="1">
      <c r="B237" s="51"/>
      <c r="C237" s="51"/>
      <c r="D237" s="51"/>
      <c r="E237" s="48"/>
      <c r="F237" s="48"/>
      <c r="G237" s="48"/>
      <c r="I237" s="56"/>
      <c r="Q237" s="52"/>
    </row>
    <row r="238" spans="1:17" s="43" customFormat="1">
      <c r="B238" s="51"/>
      <c r="C238" s="51"/>
      <c r="D238" s="51"/>
      <c r="E238" s="48"/>
      <c r="F238" s="48"/>
      <c r="G238" s="48"/>
      <c r="I238" s="56"/>
      <c r="Q238" s="52"/>
    </row>
    <row r="239" spans="1:17" s="43" customFormat="1">
      <c r="B239" s="51"/>
      <c r="C239" s="51"/>
      <c r="D239" s="51"/>
      <c r="E239" s="48"/>
      <c r="F239" s="48"/>
      <c r="G239" s="48"/>
      <c r="I239" s="56"/>
      <c r="Q239" s="52"/>
    </row>
    <row r="240" spans="1:17" s="43" customFormat="1">
      <c r="B240" s="51"/>
      <c r="C240" s="51"/>
      <c r="D240" s="51"/>
      <c r="E240" s="48"/>
      <c r="F240" s="48"/>
      <c r="G240" s="48"/>
      <c r="I240" s="56"/>
      <c r="Q240" s="52"/>
    </row>
    <row r="241" spans="2:17" s="43" customFormat="1">
      <c r="B241" s="51"/>
      <c r="C241" s="51"/>
      <c r="D241" s="51"/>
      <c r="E241" s="48"/>
      <c r="F241" s="48"/>
      <c r="G241" s="48"/>
      <c r="I241" s="56"/>
      <c r="Q241" s="52"/>
    </row>
    <row r="242" spans="2:17" s="43" customFormat="1">
      <c r="B242" s="51"/>
      <c r="C242" s="51"/>
      <c r="D242" s="51"/>
      <c r="E242" s="48"/>
      <c r="F242" s="48"/>
      <c r="G242" s="48"/>
      <c r="I242" s="56"/>
      <c r="Q242" s="52"/>
    </row>
    <row r="243" spans="2:17" s="43" customFormat="1">
      <c r="B243" s="51"/>
      <c r="C243" s="51"/>
      <c r="D243" s="51"/>
      <c r="E243" s="48"/>
      <c r="F243" s="48"/>
      <c r="G243" s="48"/>
      <c r="I243" s="56"/>
      <c r="Q243" s="52"/>
    </row>
    <row r="244" spans="2:17" s="43" customFormat="1">
      <c r="B244" s="51"/>
      <c r="C244" s="51"/>
      <c r="D244" s="51"/>
      <c r="E244" s="48"/>
      <c r="F244" s="48"/>
      <c r="G244" s="48"/>
      <c r="I244" s="56"/>
      <c r="Q244" s="52"/>
    </row>
    <row r="245" spans="2:17" s="43" customFormat="1">
      <c r="B245" s="51"/>
      <c r="C245" s="51"/>
      <c r="D245" s="51"/>
      <c r="E245" s="48"/>
      <c r="F245" s="48"/>
      <c r="G245" s="48"/>
      <c r="I245" s="56"/>
      <c r="Q245" s="52"/>
    </row>
    <row r="246" spans="2:17" s="43" customFormat="1">
      <c r="B246" s="51"/>
      <c r="C246" s="51"/>
      <c r="D246" s="51"/>
      <c r="E246" s="48"/>
      <c r="F246" s="48"/>
      <c r="G246" s="48"/>
      <c r="I246" s="56"/>
      <c r="Q246" s="52"/>
    </row>
    <row r="247" spans="2:17" s="43" customFormat="1">
      <c r="B247" s="51"/>
      <c r="C247" s="51"/>
      <c r="D247" s="51"/>
      <c r="E247" s="48"/>
      <c r="F247" s="48"/>
      <c r="G247" s="48"/>
      <c r="I247" s="56"/>
      <c r="Q247" s="52"/>
    </row>
    <row r="248" spans="2:17" s="43" customFormat="1">
      <c r="B248" s="51"/>
      <c r="C248" s="51"/>
      <c r="D248" s="51"/>
      <c r="E248" s="48"/>
      <c r="F248" s="48"/>
      <c r="G248" s="48"/>
      <c r="I248" s="56"/>
      <c r="Q248" s="52"/>
    </row>
    <row r="249" spans="2:17" s="43" customFormat="1">
      <c r="B249" s="51"/>
      <c r="C249" s="51"/>
      <c r="D249" s="51"/>
      <c r="E249" s="48"/>
      <c r="F249" s="48"/>
      <c r="G249" s="48"/>
      <c r="I249" s="56"/>
      <c r="Q249" s="52"/>
    </row>
    <row r="250" spans="2:17" s="43" customFormat="1">
      <c r="B250" s="51"/>
      <c r="C250" s="51"/>
      <c r="D250" s="51"/>
      <c r="E250" s="48"/>
      <c r="F250" s="48"/>
      <c r="G250" s="48"/>
      <c r="I250" s="56"/>
      <c r="Q250" s="52"/>
    </row>
    <row r="251" spans="2:17" s="43" customFormat="1">
      <c r="B251" s="51"/>
      <c r="C251" s="51"/>
      <c r="D251" s="51"/>
      <c r="E251" s="48"/>
      <c r="F251" s="48"/>
      <c r="G251" s="48"/>
      <c r="I251" s="56"/>
      <c r="Q251" s="52"/>
    </row>
    <row r="252" spans="2:17" s="43" customFormat="1">
      <c r="B252" s="51"/>
      <c r="C252" s="51"/>
      <c r="D252" s="51"/>
      <c r="E252" s="48"/>
      <c r="F252" s="48"/>
      <c r="G252" s="48"/>
      <c r="I252" s="56"/>
      <c r="Q252" s="52"/>
    </row>
    <row r="253" spans="2:17" s="43" customFormat="1">
      <c r="B253" s="51"/>
      <c r="C253" s="51"/>
      <c r="D253" s="51"/>
      <c r="E253" s="48"/>
      <c r="F253" s="48"/>
      <c r="G253" s="48"/>
      <c r="I253" s="56"/>
      <c r="Q253" s="52"/>
    </row>
    <row r="254" spans="2:17" s="43" customFormat="1">
      <c r="B254" s="51"/>
      <c r="C254" s="51"/>
      <c r="D254" s="51"/>
      <c r="E254" s="48"/>
      <c r="F254" s="48"/>
      <c r="G254" s="48"/>
      <c r="I254" s="56"/>
      <c r="Q254" s="52"/>
    </row>
    <row r="255" spans="2:17" s="43" customFormat="1">
      <c r="B255" s="51"/>
      <c r="C255" s="51"/>
      <c r="D255" s="51"/>
      <c r="E255" s="48"/>
      <c r="F255" s="48"/>
      <c r="G255" s="48"/>
      <c r="I255" s="56"/>
      <c r="Q255" s="52"/>
    </row>
    <row r="256" spans="2:17" s="43" customFormat="1">
      <c r="B256" s="51"/>
      <c r="C256" s="51"/>
      <c r="D256" s="51"/>
      <c r="E256" s="48"/>
      <c r="F256" s="48"/>
      <c r="G256" s="48"/>
      <c r="I256" s="56"/>
      <c r="Q256" s="52"/>
    </row>
    <row r="257" spans="2:17" s="43" customFormat="1">
      <c r="B257" s="51"/>
      <c r="C257" s="51"/>
      <c r="D257" s="51"/>
      <c r="E257" s="48"/>
      <c r="F257" s="48"/>
      <c r="G257" s="48"/>
      <c r="I257" s="56"/>
      <c r="Q257" s="52"/>
    </row>
    <row r="258" spans="2:17" s="43" customFormat="1">
      <c r="B258" s="51"/>
      <c r="C258" s="51"/>
      <c r="D258" s="51"/>
      <c r="E258" s="48"/>
      <c r="F258" s="48"/>
      <c r="G258" s="48"/>
      <c r="I258" s="56"/>
      <c r="Q258" s="52"/>
    </row>
    <row r="259" spans="2:17" s="43" customFormat="1">
      <c r="B259" s="51"/>
      <c r="C259" s="51"/>
      <c r="D259" s="51"/>
      <c r="E259" s="48"/>
      <c r="F259" s="48"/>
      <c r="G259" s="48"/>
      <c r="I259" s="56"/>
      <c r="Q259" s="52"/>
    </row>
    <row r="260" spans="2:17" s="43" customFormat="1">
      <c r="B260" s="51"/>
      <c r="C260" s="51"/>
      <c r="D260" s="51"/>
      <c r="E260" s="48"/>
      <c r="F260" s="48"/>
      <c r="G260" s="48"/>
      <c r="I260" s="56"/>
      <c r="Q260" s="52"/>
    </row>
    <row r="261" spans="2:17" s="43" customFormat="1">
      <c r="B261" s="51"/>
      <c r="C261" s="51"/>
      <c r="D261" s="51"/>
      <c r="E261" s="48"/>
      <c r="F261" s="48"/>
      <c r="G261" s="48"/>
      <c r="I261" s="56"/>
      <c r="Q261" s="52"/>
    </row>
    <row r="262" spans="2:17" s="43" customFormat="1">
      <c r="B262" s="51"/>
      <c r="C262" s="51"/>
      <c r="D262" s="51"/>
      <c r="E262" s="48"/>
      <c r="F262" s="48"/>
      <c r="G262" s="48"/>
      <c r="I262" s="56"/>
      <c r="Q262" s="52"/>
    </row>
    <row r="263" spans="2:17" s="43" customFormat="1">
      <c r="B263" s="51"/>
      <c r="C263" s="51"/>
      <c r="D263" s="51"/>
      <c r="E263" s="48"/>
      <c r="F263" s="48"/>
      <c r="G263" s="48"/>
      <c r="I263" s="56"/>
      <c r="Q263" s="52"/>
    </row>
    <row r="264" spans="2:17" s="43" customFormat="1">
      <c r="B264" s="51"/>
      <c r="C264" s="51"/>
      <c r="D264" s="51"/>
      <c r="E264" s="48"/>
      <c r="F264" s="48"/>
      <c r="G264" s="48"/>
      <c r="I264" s="56"/>
      <c r="Q264" s="52"/>
    </row>
    <row r="265" spans="2:17" s="43" customFormat="1">
      <c r="B265" s="51"/>
      <c r="C265" s="51"/>
      <c r="D265" s="51"/>
      <c r="E265" s="48"/>
      <c r="F265" s="48"/>
      <c r="G265" s="48"/>
      <c r="I265" s="56"/>
      <c r="Q265" s="52"/>
    </row>
    <row r="266" spans="2:17" s="43" customFormat="1">
      <c r="B266" s="51"/>
      <c r="C266" s="51"/>
      <c r="D266" s="51"/>
      <c r="E266" s="48"/>
      <c r="F266" s="48"/>
      <c r="G266" s="48"/>
      <c r="I266" s="56"/>
      <c r="Q266" s="52"/>
    </row>
    <row r="267" spans="2:17" s="43" customFormat="1">
      <c r="B267" s="51"/>
      <c r="C267" s="51"/>
      <c r="D267" s="51"/>
      <c r="E267" s="48"/>
      <c r="F267" s="48"/>
      <c r="G267" s="48"/>
      <c r="I267" s="56"/>
      <c r="Q267" s="52"/>
    </row>
    <row r="268" spans="2:17" s="43" customFormat="1">
      <c r="B268" s="51"/>
      <c r="C268" s="51"/>
      <c r="D268" s="51"/>
      <c r="E268" s="48"/>
      <c r="F268" s="48"/>
      <c r="G268" s="48"/>
      <c r="I268" s="56"/>
      <c r="Q268" s="52"/>
    </row>
    <row r="269" spans="2:17" s="43" customFormat="1">
      <c r="B269" s="51"/>
      <c r="C269" s="51"/>
      <c r="D269" s="51"/>
      <c r="E269" s="48"/>
      <c r="F269" s="48"/>
      <c r="G269" s="48"/>
      <c r="I269" s="56"/>
      <c r="Q269" s="52"/>
    </row>
    <row r="270" spans="2:17" s="43" customFormat="1">
      <c r="B270" s="51"/>
      <c r="C270" s="51"/>
      <c r="D270" s="51"/>
      <c r="E270" s="48"/>
      <c r="F270" s="48"/>
      <c r="G270" s="48"/>
      <c r="I270" s="56"/>
      <c r="Q270" s="52"/>
    </row>
    <row r="271" spans="2:17" s="43" customFormat="1">
      <c r="B271" s="51"/>
      <c r="C271" s="51"/>
      <c r="D271" s="51"/>
      <c r="E271" s="48"/>
      <c r="F271" s="48"/>
      <c r="G271" s="48"/>
      <c r="I271" s="56"/>
      <c r="Q271" s="52"/>
    </row>
    <row r="272" spans="2:17" s="43" customFormat="1">
      <c r="B272" s="51"/>
      <c r="C272" s="51"/>
      <c r="D272" s="51"/>
      <c r="E272" s="48"/>
      <c r="F272" s="48"/>
      <c r="G272" s="48"/>
      <c r="I272" s="56"/>
      <c r="Q272" s="52"/>
    </row>
    <row r="273" spans="2:17" s="43" customFormat="1">
      <c r="B273" s="51"/>
      <c r="C273" s="51"/>
      <c r="D273" s="51"/>
      <c r="E273" s="48"/>
      <c r="F273" s="48"/>
      <c r="G273" s="48"/>
      <c r="I273" s="56"/>
      <c r="Q273" s="52"/>
    </row>
    <row r="274" spans="2:17" s="43" customFormat="1">
      <c r="B274" s="51"/>
      <c r="C274" s="51"/>
      <c r="D274" s="51"/>
      <c r="E274" s="48"/>
      <c r="F274" s="48"/>
      <c r="G274" s="48"/>
      <c r="I274" s="56"/>
      <c r="Q274" s="52"/>
    </row>
    <row r="275" spans="2:17" s="43" customFormat="1">
      <c r="B275" s="51"/>
      <c r="C275" s="51"/>
      <c r="D275" s="51"/>
      <c r="E275" s="48"/>
      <c r="F275" s="48"/>
      <c r="G275" s="48"/>
      <c r="I275" s="56"/>
      <c r="Q275" s="52"/>
    </row>
    <row r="276" spans="2:17" s="43" customFormat="1">
      <c r="B276" s="51"/>
      <c r="C276" s="51"/>
      <c r="D276" s="51"/>
      <c r="E276" s="48"/>
      <c r="F276" s="48"/>
      <c r="G276" s="48"/>
      <c r="I276" s="56"/>
      <c r="Q276" s="52"/>
    </row>
    <row r="277" spans="2:17" s="43" customFormat="1">
      <c r="B277" s="51"/>
      <c r="C277" s="51"/>
      <c r="D277" s="51"/>
      <c r="E277" s="48"/>
      <c r="F277" s="48"/>
      <c r="G277" s="48"/>
      <c r="I277" s="56"/>
      <c r="Q277" s="52"/>
    </row>
    <row r="278" spans="2:17" s="43" customFormat="1">
      <c r="B278" s="51"/>
      <c r="C278" s="51"/>
      <c r="D278" s="51"/>
      <c r="E278" s="48"/>
      <c r="F278" s="48"/>
      <c r="G278" s="48"/>
      <c r="I278" s="56"/>
      <c r="Q278" s="52"/>
    </row>
    <row r="279" spans="2:17" s="43" customFormat="1">
      <c r="B279" s="51"/>
      <c r="C279" s="51"/>
      <c r="D279" s="51"/>
      <c r="E279" s="48"/>
      <c r="F279" s="48"/>
      <c r="G279" s="48"/>
      <c r="I279" s="56"/>
      <c r="Q279" s="52"/>
    </row>
    <row r="280" spans="2:17" s="43" customFormat="1">
      <c r="B280" s="51"/>
      <c r="C280" s="51"/>
      <c r="D280" s="51"/>
      <c r="E280" s="48"/>
      <c r="F280" s="48"/>
      <c r="G280" s="48"/>
      <c r="I280" s="56"/>
      <c r="Q280" s="52"/>
    </row>
    <row r="281" spans="2:17" s="43" customFormat="1">
      <c r="B281" s="51"/>
      <c r="C281" s="51"/>
      <c r="D281" s="51"/>
      <c r="E281" s="48"/>
      <c r="F281" s="48"/>
      <c r="G281" s="48"/>
      <c r="I281" s="56"/>
      <c r="Q281" s="52"/>
    </row>
    <row r="282" spans="2:17" s="43" customFormat="1">
      <c r="B282" s="51"/>
      <c r="C282" s="51"/>
      <c r="D282" s="51"/>
      <c r="E282" s="48"/>
      <c r="F282" s="48"/>
      <c r="G282" s="48"/>
      <c r="I282" s="56"/>
      <c r="Q282" s="52"/>
    </row>
    <row r="283" spans="2:17" s="43" customFormat="1">
      <c r="B283" s="51"/>
      <c r="C283" s="51"/>
      <c r="D283" s="51"/>
      <c r="E283" s="48"/>
      <c r="F283" s="48"/>
      <c r="G283" s="48"/>
      <c r="I283" s="56"/>
      <c r="Q283" s="52"/>
    </row>
    <row r="284" spans="2:17" s="43" customFormat="1">
      <c r="B284" s="51"/>
      <c r="C284" s="51"/>
      <c r="D284" s="51"/>
      <c r="E284" s="48"/>
      <c r="F284" s="48"/>
      <c r="G284" s="48"/>
      <c r="I284" s="56"/>
      <c r="Q284" s="52"/>
    </row>
    <row r="285" spans="2:17" s="43" customFormat="1">
      <c r="B285" s="51"/>
      <c r="C285" s="51"/>
      <c r="D285" s="51"/>
      <c r="E285" s="48"/>
      <c r="F285" s="48"/>
      <c r="G285" s="48"/>
      <c r="I285" s="56"/>
      <c r="Q285" s="52"/>
    </row>
    <row r="286" spans="2:17" s="43" customFormat="1">
      <c r="B286" s="51"/>
      <c r="C286" s="51"/>
      <c r="D286" s="51"/>
      <c r="E286" s="48"/>
      <c r="F286" s="48"/>
      <c r="G286" s="48"/>
      <c r="I286" s="56"/>
      <c r="Q286" s="52"/>
    </row>
    <row r="287" spans="2:17" s="43" customFormat="1">
      <c r="B287" s="51"/>
      <c r="C287" s="51"/>
      <c r="D287" s="51"/>
      <c r="E287" s="48"/>
      <c r="F287" s="48"/>
      <c r="G287" s="48"/>
      <c r="I287" s="56"/>
      <c r="Q287" s="52"/>
    </row>
    <row r="288" spans="2:17" s="43" customFormat="1">
      <c r="B288" s="51"/>
      <c r="C288" s="51"/>
      <c r="D288" s="51"/>
      <c r="E288" s="48"/>
      <c r="F288" s="48"/>
      <c r="G288" s="48"/>
      <c r="I288" s="56"/>
      <c r="Q288" s="52"/>
    </row>
    <row r="289" spans="2:17" s="43" customFormat="1">
      <c r="B289" s="51"/>
      <c r="C289" s="51"/>
      <c r="D289" s="51"/>
      <c r="E289" s="48"/>
      <c r="F289" s="48"/>
      <c r="G289" s="48"/>
      <c r="I289" s="56"/>
      <c r="Q289" s="52"/>
    </row>
    <row r="290" spans="2:17" s="43" customFormat="1">
      <c r="B290" s="51"/>
      <c r="C290" s="51"/>
      <c r="D290" s="51"/>
      <c r="E290" s="48"/>
      <c r="F290" s="48"/>
      <c r="G290" s="48"/>
      <c r="I290" s="56"/>
      <c r="Q290" s="52"/>
    </row>
    <row r="291" spans="2:17" s="43" customFormat="1">
      <c r="B291" s="51"/>
      <c r="C291" s="51"/>
      <c r="D291" s="51"/>
      <c r="E291" s="48"/>
      <c r="F291" s="48"/>
      <c r="G291" s="48"/>
      <c r="I291" s="56"/>
      <c r="Q291" s="52"/>
    </row>
    <row r="292" spans="2:17" s="43" customFormat="1">
      <c r="B292" s="51"/>
      <c r="C292" s="51"/>
      <c r="D292" s="51"/>
      <c r="E292" s="48"/>
      <c r="F292" s="48"/>
      <c r="G292" s="48"/>
      <c r="I292" s="56"/>
      <c r="Q292" s="52"/>
    </row>
    <row r="293" spans="2:17" s="43" customFormat="1">
      <c r="B293" s="51"/>
      <c r="C293" s="51"/>
      <c r="D293" s="51"/>
      <c r="E293" s="48"/>
      <c r="F293" s="48"/>
      <c r="G293" s="48"/>
      <c r="I293" s="56"/>
      <c r="Q293" s="52"/>
    </row>
    <row r="294" spans="2:17" s="43" customFormat="1">
      <c r="B294" s="51"/>
      <c r="C294" s="51"/>
      <c r="D294" s="51"/>
      <c r="E294" s="48"/>
      <c r="F294" s="48"/>
      <c r="G294" s="48"/>
      <c r="I294" s="56"/>
      <c r="Q294" s="52"/>
    </row>
    <row r="295" spans="2:17" s="43" customFormat="1">
      <c r="B295" s="51"/>
      <c r="C295" s="51"/>
      <c r="D295" s="51"/>
      <c r="E295" s="48"/>
      <c r="F295" s="48"/>
      <c r="G295" s="48"/>
      <c r="I295" s="56"/>
      <c r="Q295" s="52"/>
    </row>
    <row r="296" spans="2:17" s="43" customFormat="1">
      <c r="B296" s="51"/>
      <c r="C296" s="51"/>
      <c r="D296" s="51"/>
      <c r="E296" s="48"/>
      <c r="F296" s="48"/>
      <c r="G296" s="48"/>
      <c r="I296" s="56"/>
      <c r="Q296" s="52"/>
    </row>
    <row r="297" spans="2:17" s="43" customFormat="1">
      <c r="B297" s="51"/>
      <c r="C297" s="51"/>
      <c r="D297" s="51"/>
      <c r="E297" s="48"/>
      <c r="F297" s="48"/>
      <c r="G297" s="48"/>
      <c r="I297" s="56"/>
      <c r="Q297" s="52"/>
    </row>
    <row r="298" spans="2:17" s="43" customFormat="1">
      <c r="B298" s="51"/>
      <c r="C298" s="51"/>
      <c r="D298" s="51"/>
      <c r="E298" s="48"/>
      <c r="F298" s="48"/>
      <c r="G298" s="48"/>
      <c r="I298" s="56"/>
      <c r="Q298" s="52"/>
    </row>
    <row r="299" spans="2:17" s="43" customFormat="1">
      <c r="B299" s="51"/>
      <c r="C299" s="51"/>
      <c r="D299" s="51"/>
      <c r="E299" s="48"/>
      <c r="F299" s="48"/>
      <c r="G299" s="48"/>
      <c r="I299" s="56"/>
      <c r="Q299" s="52"/>
    </row>
    <row r="300" spans="2:17" s="43" customFormat="1">
      <c r="B300" s="51"/>
      <c r="C300" s="51"/>
      <c r="D300" s="51"/>
      <c r="E300" s="48"/>
      <c r="F300" s="48"/>
      <c r="G300" s="48"/>
      <c r="I300" s="56"/>
      <c r="Q300" s="52"/>
    </row>
    <row r="301" spans="2:17" s="43" customFormat="1">
      <c r="B301" s="51"/>
      <c r="C301" s="51"/>
      <c r="D301" s="51"/>
      <c r="E301" s="48"/>
      <c r="F301" s="48"/>
      <c r="G301" s="48"/>
      <c r="I301" s="56"/>
      <c r="Q301" s="52"/>
    </row>
    <row r="302" spans="2:17" s="43" customFormat="1">
      <c r="B302" s="51"/>
      <c r="C302" s="51"/>
      <c r="D302" s="51"/>
      <c r="E302" s="48"/>
      <c r="F302" s="48"/>
      <c r="G302" s="48"/>
      <c r="I302" s="56"/>
      <c r="Q302" s="52"/>
    </row>
    <row r="303" spans="2:17" s="43" customFormat="1">
      <c r="B303" s="51"/>
      <c r="C303" s="51"/>
      <c r="D303" s="51"/>
      <c r="E303" s="48"/>
      <c r="F303" s="48"/>
      <c r="G303" s="48"/>
      <c r="I303" s="56"/>
      <c r="Q303" s="52"/>
    </row>
    <row r="304" spans="2:17" s="43" customFormat="1">
      <c r="B304" s="51"/>
      <c r="C304" s="51"/>
      <c r="D304" s="51"/>
      <c r="E304" s="48"/>
      <c r="F304" s="48"/>
      <c r="G304" s="48"/>
      <c r="I304" s="56"/>
      <c r="Q304" s="52"/>
    </row>
    <row r="305" spans="2:17" s="43" customFormat="1">
      <c r="B305" s="51"/>
      <c r="C305" s="51"/>
      <c r="D305" s="51"/>
      <c r="E305" s="48"/>
      <c r="F305" s="48"/>
      <c r="G305" s="48"/>
      <c r="I305" s="56"/>
      <c r="Q305" s="52"/>
    </row>
    <row r="306" spans="2:17" s="43" customFormat="1">
      <c r="B306" s="51"/>
      <c r="C306" s="51"/>
      <c r="D306" s="51"/>
      <c r="E306" s="48"/>
      <c r="F306" s="48"/>
      <c r="G306" s="48"/>
      <c r="I306" s="56"/>
      <c r="Q306" s="52"/>
    </row>
    <row r="307" spans="2:17" s="43" customFormat="1">
      <c r="B307" s="51"/>
      <c r="C307" s="51"/>
      <c r="D307" s="51"/>
      <c r="E307" s="48"/>
      <c r="F307" s="48"/>
      <c r="G307" s="48"/>
      <c r="I307" s="56"/>
      <c r="Q307" s="52"/>
    </row>
    <row r="308" spans="2:17" s="43" customFormat="1">
      <c r="B308" s="51"/>
      <c r="C308" s="51"/>
      <c r="D308" s="51"/>
      <c r="E308" s="48"/>
      <c r="F308" s="48"/>
      <c r="G308" s="48"/>
      <c r="I308" s="56"/>
      <c r="Q308" s="52"/>
    </row>
    <row r="309" spans="2:17" s="43" customFormat="1">
      <c r="B309" s="51"/>
      <c r="C309" s="51"/>
      <c r="D309" s="51"/>
      <c r="E309" s="48"/>
      <c r="F309" s="48"/>
      <c r="G309" s="48"/>
      <c r="I309" s="56"/>
      <c r="Q309" s="52"/>
    </row>
    <row r="310" spans="2:17" s="43" customFormat="1">
      <c r="B310" s="51"/>
      <c r="C310" s="51"/>
      <c r="D310" s="51"/>
      <c r="E310" s="48"/>
      <c r="F310" s="48"/>
      <c r="G310" s="48"/>
      <c r="I310" s="56"/>
      <c r="Q310" s="52"/>
    </row>
    <row r="311" spans="2:17" s="43" customFormat="1">
      <c r="B311" s="51"/>
      <c r="C311" s="51"/>
      <c r="D311" s="51"/>
      <c r="E311" s="48"/>
      <c r="F311" s="48"/>
      <c r="G311" s="48"/>
      <c r="I311" s="56"/>
      <c r="Q311" s="52"/>
    </row>
    <row r="312" spans="2:17" s="43" customFormat="1">
      <c r="B312" s="51"/>
      <c r="C312" s="51"/>
      <c r="D312" s="51"/>
      <c r="E312" s="48"/>
      <c r="F312" s="48"/>
      <c r="G312" s="48"/>
      <c r="I312" s="56"/>
      <c r="Q312" s="52"/>
    </row>
    <row r="313" spans="2:17" s="43" customFormat="1">
      <c r="B313" s="51"/>
      <c r="C313" s="51"/>
      <c r="D313" s="51"/>
      <c r="E313" s="48"/>
      <c r="F313" s="48"/>
      <c r="G313" s="48"/>
      <c r="I313" s="56"/>
      <c r="Q313" s="52"/>
    </row>
    <row r="314" spans="2:17" s="43" customFormat="1">
      <c r="B314" s="51"/>
      <c r="C314" s="51"/>
      <c r="D314" s="51"/>
      <c r="E314" s="48"/>
      <c r="F314" s="48"/>
      <c r="G314" s="48"/>
      <c r="I314" s="56"/>
      <c r="Q314" s="52"/>
    </row>
    <row r="315" spans="2:17" s="43" customFormat="1">
      <c r="B315" s="51"/>
      <c r="C315" s="51"/>
      <c r="D315" s="51"/>
      <c r="E315" s="48"/>
      <c r="F315" s="48"/>
      <c r="G315" s="48"/>
      <c r="I315" s="56"/>
      <c r="Q315" s="52"/>
    </row>
    <row r="316" spans="2:17" s="43" customFormat="1">
      <c r="B316" s="51"/>
      <c r="C316" s="51"/>
      <c r="D316" s="51"/>
      <c r="E316" s="48"/>
      <c r="F316" s="48"/>
      <c r="G316" s="48"/>
      <c r="I316" s="56"/>
      <c r="Q316" s="52"/>
    </row>
    <row r="317" spans="2:17" s="43" customFormat="1">
      <c r="B317" s="51"/>
      <c r="C317" s="51"/>
      <c r="D317" s="51"/>
      <c r="E317" s="48"/>
      <c r="F317" s="48"/>
      <c r="G317" s="48"/>
      <c r="I317" s="56"/>
      <c r="Q317" s="52"/>
    </row>
    <row r="318" spans="2:17" s="43" customFormat="1">
      <c r="B318" s="51"/>
      <c r="C318" s="51"/>
      <c r="D318" s="51"/>
      <c r="E318" s="48"/>
      <c r="F318" s="48"/>
      <c r="G318" s="48"/>
      <c r="I318" s="56"/>
      <c r="Q318" s="52"/>
    </row>
    <row r="319" spans="2:17" s="43" customFormat="1">
      <c r="B319" s="51"/>
      <c r="C319" s="51"/>
      <c r="D319" s="51"/>
      <c r="E319" s="48"/>
      <c r="F319" s="48"/>
      <c r="G319" s="48"/>
      <c r="I319" s="56"/>
      <c r="Q319" s="52"/>
    </row>
    <row r="320" spans="2:17" s="43" customFormat="1">
      <c r="B320" s="51"/>
      <c r="C320" s="51"/>
      <c r="D320" s="51"/>
      <c r="E320" s="48"/>
      <c r="F320" s="48"/>
      <c r="G320" s="48"/>
      <c r="I320" s="56"/>
      <c r="Q320" s="52"/>
    </row>
    <row r="321" spans="2:17" s="43" customFormat="1">
      <c r="B321" s="51"/>
      <c r="C321" s="51"/>
      <c r="D321" s="51"/>
      <c r="E321" s="48"/>
      <c r="F321" s="48"/>
      <c r="G321" s="48"/>
      <c r="I321" s="56"/>
      <c r="Q321" s="52"/>
    </row>
    <row r="322" spans="2:17" s="43" customFormat="1">
      <c r="B322" s="51"/>
      <c r="C322" s="51"/>
      <c r="D322" s="51"/>
      <c r="E322" s="48"/>
      <c r="F322" s="48"/>
      <c r="G322" s="48"/>
      <c r="I322" s="56"/>
      <c r="Q322" s="52"/>
    </row>
    <row r="323" spans="2:17" s="43" customFormat="1">
      <c r="B323" s="51"/>
      <c r="C323" s="51"/>
      <c r="D323" s="51"/>
      <c r="E323" s="48"/>
      <c r="F323" s="48"/>
      <c r="G323" s="48"/>
      <c r="I323" s="56"/>
      <c r="Q323" s="52"/>
    </row>
    <row r="324" spans="2:17" s="43" customFormat="1">
      <c r="B324" s="51"/>
      <c r="C324" s="51"/>
      <c r="D324" s="51"/>
      <c r="E324" s="48"/>
      <c r="F324" s="48"/>
      <c r="G324" s="48"/>
      <c r="I324" s="56"/>
      <c r="Q324" s="52"/>
    </row>
    <row r="325" spans="2:17" s="43" customFormat="1">
      <c r="B325" s="51"/>
      <c r="C325" s="51"/>
      <c r="D325" s="51"/>
      <c r="E325" s="48"/>
      <c r="F325" s="48"/>
      <c r="G325" s="48"/>
      <c r="I325" s="56"/>
      <c r="Q325" s="52"/>
    </row>
    <row r="326" spans="2:17" s="43" customFormat="1">
      <c r="B326" s="51"/>
      <c r="C326" s="51"/>
      <c r="D326" s="51"/>
      <c r="E326" s="48"/>
      <c r="F326" s="48"/>
      <c r="G326" s="48"/>
      <c r="I326" s="56"/>
      <c r="Q326" s="52"/>
    </row>
    <row r="327" spans="2:17" s="43" customFormat="1">
      <c r="B327" s="51"/>
      <c r="C327" s="51"/>
      <c r="D327" s="51"/>
      <c r="E327" s="48"/>
      <c r="F327" s="48"/>
      <c r="G327" s="48"/>
      <c r="I327" s="56"/>
      <c r="Q327" s="52"/>
    </row>
    <row r="328" spans="2:17" s="43" customFormat="1">
      <c r="B328" s="51"/>
      <c r="C328" s="51"/>
      <c r="D328" s="51"/>
      <c r="E328" s="48"/>
      <c r="F328" s="48"/>
      <c r="G328" s="48"/>
      <c r="I328" s="56"/>
      <c r="Q328" s="52"/>
    </row>
    <row r="329" spans="2:17" s="43" customFormat="1">
      <c r="B329" s="51"/>
      <c r="C329" s="51"/>
      <c r="D329" s="51"/>
      <c r="E329" s="48"/>
      <c r="F329" s="48"/>
      <c r="G329" s="48"/>
      <c r="I329" s="56"/>
      <c r="Q329" s="52"/>
    </row>
    <row r="330" spans="2:17" s="43" customFormat="1">
      <c r="B330" s="51"/>
      <c r="C330" s="51"/>
      <c r="D330" s="51"/>
      <c r="E330" s="48"/>
      <c r="F330" s="48"/>
      <c r="G330" s="48"/>
      <c r="I330" s="56"/>
      <c r="Q330" s="52"/>
    </row>
    <row r="331" spans="2:17" s="43" customFormat="1">
      <c r="B331" s="51"/>
      <c r="C331" s="51"/>
      <c r="D331" s="51"/>
      <c r="E331" s="48"/>
      <c r="F331" s="48"/>
      <c r="G331" s="48"/>
      <c r="I331" s="56"/>
      <c r="Q331" s="52"/>
    </row>
    <row r="332" spans="2:17" s="43" customFormat="1">
      <c r="B332" s="51"/>
      <c r="C332" s="51"/>
      <c r="D332" s="51"/>
      <c r="E332" s="48"/>
      <c r="F332" s="48"/>
      <c r="G332" s="48"/>
      <c r="I332" s="56"/>
      <c r="Q332" s="52"/>
    </row>
    <row r="333" spans="2:17" s="43" customFormat="1">
      <c r="B333" s="51"/>
      <c r="C333" s="51"/>
      <c r="D333" s="51"/>
      <c r="E333" s="48"/>
      <c r="F333" s="48"/>
      <c r="G333" s="48"/>
      <c r="I333" s="56"/>
      <c r="Q333" s="52"/>
    </row>
    <row r="334" spans="2:17" s="43" customFormat="1">
      <c r="B334" s="51"/>
      <c r="C334" s="51"/>
      <c r="D334" s="51"/>
      <c r="E334" s="48"/>
      <c r="F334" s="48"/>
      <c r="G334" s="48"/>
      <c r="I334" s="56"/>
      <c r="Q334" s="52"/>
    </row>
    <row r="335" spans="2:17" s="43" customFormat="1">
      <c r="B335" s="51"/>
      <c r="C335" s="51"/>
      <c r="D335" s="51"/>
      <c r="E335" s="48"/>
      <c r="F335" s="48"/>
      <c r="G335" s="48"/>
      <c r="I335" s="56"/>
      <c r="Q335" s="52"/>
    </row>
    <row r="336" spans="2:17" s="43" customFormat="1">
      <c r="B336" s="51"/>
      <c r="C336" s="51"/>
      <c r="D336" s="51"/>
      <c r="E336" s="48"/>
      <c r="F336" s="48"/>
      <c r="G336" s="48"/>
      <c r="I336" s="56"/>
      <c r="Q336" s="52"/>
    </row>
    <row r="337" spans="2:17" s="43" customFormat="1">
      <c r="B337" s="51"/>
      <c r="C337" s="51"/>
      <c r="D337" s="51"/>
      <c r="E337" s="48"/>
      <c r="F337" s="48"/>
      <c r="G337" s="48"/>
      <c r="I337" s="56"/>
      <c r="Q337" s="52"/>
    </row>
    <row r="338" spans="2:17" s="43" customFormat="1">
      <c r="B338" s="51"/>
      <c r="C338" s="51"/>
      <c r="D338" s="51"/>
      <c r="E338" s="48"/>
      <c r="F338" s="48"/>
      <c r="G338" s="48"/>
      <c r="I338" s="56"/>
      <c r="Q338" s="52"/>
    </row>
    <row r="339" spans="2:17" s="43" customFormat="1">
      <c r="B339" s="51"/>
      <c r="C339" s="51"/>
      <c r="D339" s="51"/>
      <c r="E339" s="48"/>
      <c r="F339" s="48"/>
      <c r="G339" s="48"/>
      <c r="I339" s="56"/>
      <c r="Q339" s="52"/>
    </row>
    <row r="340" spans="2:17" s="43" customFormat="1">
      <c r="B340" s="51"/>
      <c r="C340" s="51"/>
      <c r="D340" s="51"/>
      <c r="E340" s="48"/>
      <c r="F340" s="48"/>
      <c r="G340" s="48"/>
      <c r="I340" s="56"/>
      <c r="Q340" s="52"/>
    </row>
    <row r="341" spans="2:17" s="43" customFormat="1">
      <c r="B341" s="51"/>
      <c r="C341" s="51"/>
      <c r="D341" s="51"/>
      <c r="E341" s="48"/>
      <c r="F341" s="48"/>
      <c r="G341" s="48"/>
      <c r="I341" s="56"/>
      <c r="Q341" s="52"/>
    </row>
    <row r="342" spans="2:17" s="43" customFormat="1">
      <c r="B342" s="51"/>
      <c r="C342" s="51"/>
      <c r="D342" s="51"/>
      <c r="E342" s="48"/>
      <c r="F342" s="48"/>
      <c r="G342" s="48"/>
      <c r="I342" s="56"/>
      <c r="Q342" s="52"/>
    </row>
    <row r="343" spans="2:17" s="43" customFormat="1">
      <c r="B343" s="51"/>
      <c r="C343" s="51"/>
      <c r="D343" s="51"/>
      <c r="E343" s="48"/>
      <c r="F343" s="48"/>
      <c r="G343" s="48"/>
      <c r="I343" s="56"/>
      <c r="Q343" s="52"/>
    </row>
    <row r="344" spans="2:17" s="43" customFormat="1">
      <c r="B344" s="51"/>
      <c r="C344" s="51"/>
      <c r="D344" s="51"/>
      <c r="E344" s="48"/>
      <c r="F344" s="48"/>
      <c r="G344" s="48"/>
      <c r="I344" s="56"/>
      <c r="Q344" s="52"/>
    </row>
    <row r="345" spans="2:17" s="43" customFormat="1">
      <c r="B345" s="51"/>
      <c r="C345" s="51"/>
      <c r="D345" s="51"/>
      <c r="E345" s="48"/>
      <c r="F345" s="48"/>
      <c r="G345" s="48"/>
      <c r="I345" s="56"/>
      <c r="Q345" s="52"/>
    </row>
    <row r="346" spans="2:17" s="43" customFormat="1">
      <c r="B346" s="51"/>
      <c r="C346" s="51"/>
      <c r="D346" s="51"/>
      <c r="E346" s="48"/>
      <c r="F346" s="48"/>
      <c r="G346" s="48"/>
      <c r="I346" s="56"/>
      <c r="Q346" s="52"/>
    </row>
    <row r="347" spans="2:17" s="43" customFormat="1">
      <c r="B347" s="51"/>
      <c r="C347" s="51"/>
      <c r="D347" s="51"/>
      <c r="E347" s="48"/>
      <c r="F347" s="48"/>
      <c r="G347" s="48"/>
      <c r="I347" s="56"/>
      <c r="Q347" s="52"/>
    </row>
    <row r="348" spans="2:17" s="43" customFormat="1">
      <c r="B348" s="51"/>
      <c r="C348" s="51"/>
      <c r="D348" s="51"/>
      <c r="E348" s="48"/>
      <c r="F348" s="48"/>
      <c r="G348" s="48"/>
      <c r="I348" s="56"/>
      <c r="Q348" s="52"/>
    </row>
    <row r="349" spans="2:17" s="43" customFormat="1">
      <c r="B349" s="51"/>
      <c r="C349" s="51"/>
      <c r="D349" s="51"/>
      <c r="E349" s="48"/>
      <c r="F349" s="48"/>
      <c r="G349" s="48"/>
      <c r="I349" s="56"/>
      <c r="Q349" s="52"/>
    </row>
    <row r="350" spans="2:17" s="43" customFormat="1">
      <c r="B350" s="51"/>
      <c r="C350" s="51"/>
      <c r="D350" s="51"/>
      <c r="E350" s="48"/>
      <c r="F350" s="48"/>
      <c r="G350" s="48"/>
      <c r="I350" s="56"/>
      <c r="Q350" s="52"/>
    </row>
    <row r="351" spans="2:17" s="43" customFormat="1">
      <c r="B351" s="51"/>
      <c r="C351" s="51"/>
      <c r="D351" s="51"/>
      <c r="E351" s="48"/>
      <c r="F351" s="48"/>
      <c r="G351" s="48"/>
      <c r="I351" s="56"/>
      <c r="Q351" s="52"/>
    </row>
    <row r="352" spans="2:17" s="43" customFormat="1">
      <c r="B352" s="51"/>
      <c r="C352" s="51"/>
      <c r="D352" s="51"/>
      <c r="E352" s="48"/>
      <c r="F352" s="48"/>
      <c r="G352" s="48"/>
      <c r="I352" s="56"/>
      <c r="Q352" s="52"/>
    </row>
    <row r="353" spans="2:17" s="43" customFormat="1">
      <c r="B353" s="51"/>
      <c r="C353" s="51"/>
      <c r="D353" s="51"/>
      <c r="E353" s="48"/>
      <c r="F353" s="48"/>
      <c r="G353" s="48"/>
      <c r="I353" s="56"/>
      <c r="Q353" s="52"/>
    </row>
    <row r="354" spans="2:17" s="43" customFormat="1">
      <c r="B354" s="51"/>
      <c r="C354" s="51"/>
      <c r="D354" s="51"/>
      <c r="E354" s="48"/>
      <c r="F354" s="48"/>
      <c r="G354" s="48"/>
      <c r="I354" s="56"/>
      <c r="Q354" s="52"/>
    </row>
    <row r="355" spans="2:17" s="43" customFormat="1">
      <c r="B355" s="51"/>
      <c r="C355" s="51"/>
      <c r="D355" s="51"/>
      <c r="E355" s="48"/>
      <c r="F355" s="48"/>
      <c r="G355" s="48"/>
      <c r="I355" s="56"/>
      <c r="Q355" s="52"/>
    </row>
    <row r="356" spans="2:17" s="43" customFormat="1">
      <c r="B356" s="51"/>
      <c r="C356" s="51"/>
      <c r="D356" s="51"/>
      <c r="E356" s="48"/>
      <c r="F356" s="48"/>
      <c r="G356" s="48"/>
      <c r="I356" s="56"/>
      <c r="Q356" s="52"/>
    </row>
    <row r="357" spans="2:17" s="43" customFormat="1">
      <c r="B357" s="51"/>
      <c r="C357" s="51"/>
      <c r="D357" s="51"/>
      <c r="E357" s="48"/>
      <c r="F357" s="48"/>
      <c r="G357" s="48"/>
      <c r="I357" s="56"/>
      <c r="Q357" s="52"/>
    </row>
    <row r="358" spans="2:17" s="43" customFormat="1">
      <c r="B358" s="51"/>
      <c r="C358" s="51"/>
      <c r="D358" s="51"/>
      <c r="E358" s="48"/>
      <c r="F358" s="48"/>
      <c r="G358" s="48"/>
      <c r="I358" s="56"/>
      <c r="Q358" s="52"/>
    </row>
    <row r="359" spans="2:17" s="43" customFormat="1">
      <c r="B359" s="51"/>
      <c r="C359" s="51"/>
      <c r="D359" s="51"/>
      <c r="E359" s="48"/>
      <c r="F359" s="48"/>
      <c r="G359" s="48"/>
      <c r="I359" s="56"/>
      <c r="Q359" s="52"/>
    </row>
    <row r="360" spans="2:17" s="43" customFormat="1">
      <c r="B360" s="51"/>
      <c r="C360" s="51"/>
      <c r="D360" s="51"/>
      <c r="E360" s="48"/>
      <c r="F360" s="48"/>
      <c r="G360" s="48"/>
      <c r="I360" s="56"/>
      <c r="Q360" s="52"/>
    </row>
    <row r="361" spans="2:17" s="43" customFormat="1">
      <c r="B361" s="51"/>
      <c r="C361" s="51"/>
      <c r="D361" s="51"/>
      <c r="E361" s="48"/>
      <c r="F361" s="48"/>
      <c r="G361" s="48"/>
      <c r="I361" s="56"/>
      <c r="Q361" s="52"/>
    </row>
    <row r="362" spans="2:17" s="43" customFormat="1">
      <c r="B362" s="51"/>
      <c r="C362" s="51"/>
      <c r="D362" s="51"/>
      <c r="E362" s="48"/>
      <c r="F362" s="48"/>
      <c r="G362" s="48"/>
      <c r="I362" s="56"/>
      <c r="Q362" s="52"/>
    </row>
    <row r="363" spans="2:17" s="43" customFormat="1">
      <c r="B363" s="51"/>
      <c r="C363" s="51"/>
      <c r="D363" s="51"/>
      <c r="E363" s="48"/>
      <c r="F363" s="48"/>
      <c r="G363" s="48"/>
      <c r="I363" s="56"/>
      <c r="Q363" s="52"/>
    </row>
    <row r="364" spans="2:17" s="43" customFormat="1">
      <c r="B364" s="51"/>
      <c r="C364" s="51"/>
      <c r="D364" s="51"/>
      <c r="E364" s="48"/>
      <c r="F364" s="48"/>
      <c r="G364" s="48"/>
      <c r="I364" s="56"/>
      <c r="Q364" s="52"/>
    </row>
    <row r="365" spans="2:17" s="43" customFormat="1">
      <c r="B365" s="51"/>
      <c r="C365" s="51"/>
      <c r="D365" s="51"/>
      <c r="E365" s="48"/>
      <c r="F365" s="48"/>
      <c r="G365" s="48"/>
      <c r="I365" s="56"/>
      <c r="Q365" s="52"/>
    </row>
    <row r="366" spans="2:17" s="43" customFormat="1">
      <c r="B366" s="51"/>
      <c r="C366" s="51"/>
      <c r="D366" s="51"/>
      <c r="E366" s="48"/>
      <c r="F366" s="48"/>
      <c r="G366" s="48"/>
      <c r="I366" s="56"/>
      <c r="Q366" s="52"/>
    </row>
    <row r="367" spans="2:17" s="43" customFormat="1">
      <c r="B367" s="51"/>
      <c r="C367" s="51"/>
      <c r="D367" s="51"/>
      <c r="E367" s="48"/>
      <c r="F367" s="48"/>
      <c r="G367" s="48"/>
      <c r="I367" s="56"/>
      <c r="Q367" s="52"/>
    </row>
    <row r="368" spans="2:17" s="43" customFormat="1">
      <c r="B368" s="51"/>
      <c r="C368" s="51"/>
      <c r="D368" s="51"/>
      <c r="E368" s="48"/>
      <c r="F368" s="48"/>
      <c r="G368" s="48"/>
      <c r="I368" s="56"/>
      <c r="Q368" s="52"/>
    </row>
    <row r="369" spans="2:17" s="43" customFormat="1">
      <c r="B369" s="51"/>
      <c r="C369" s="51"/>
      <c r="D369" s="51"/>
      <c r="E369" s="48"/>
      <c r="F369" s="48"/>
      <c r="G369" s="48"/>
      <c r="I369" s="56"/>
      <c r="Q369" s="52"/>
    </row>
    <row r="370" spans="2:17" s="43" customFormat="1">
      <c r="B370" s="51"/>
      <c r="C370" s="51"/>
      <c r="D370" s="51"/>
      <c r="E370" s="48"/>
      <c r="F370" s="48"/>
      <c r="G370" s="48"/>
      <c r="I370" s="56"/>
      <c r="Q370" s="52"/>
    </row>
    <row r="371" spans="2:17" s="43" customFormat="1">
      <c r="B371" s="51"/>
      <c r="C371" s="51"/>
      <c r="D371" s="51"/>
      <c r="E371" s="48"/>
      <c r="F371" s="48"/>
      <c r="G371" s="48"/>
      <c r="I371" s="56"/>
      <c r="Q371" s="52"/>
    </row>
    <row r="372" spans="2:17" s="43" customFormat="1">
      <c r="B372" s="51"/>
      <c r="C372" s="51"/>
      <c r="D372" s="51"/>
      <c r="E372" s="48"/>
      <c r="F372" s="48"/>
      <c r="G372" s="48"/>
      <c r="I372" s="56"/>
      <c r="Q372" s="52"/>
    </row>
    <row r="373" spans="2:17" s="43" customFormat="1">
      <c r="B373" s="51"/>
      <c r="C373" s="51"/>
      <c r="D373" s="51"/>
      <c r="E373" s="48"/>
      <c r="F373" s="48"/>
      <c r="G373" s="48"/>
      <c r="I373" s="56"/>
      <c r="Q373" s="52"/>
    </row>
    <row r="374" spans="2:17" s="43" customFormat="1">
      <c r="B374" s="51"/>
      <c r="C374" s="51"/>
      <c r="D374" s="51"/>
      <c r="E374" s="48"/>
      <c r="F374" s="48"/>
      <c r="G374" s="48"/>
      <c r="I374" s="56"/>
      <c r="Q374" s="52"/>
    </row>
    <row r="375" spans="2:17" s="43" customFormat="1">
      <c r="B375" s="51"/>
      <c r="C375" s="51"/>
      <c r="D375" s="51"/>
      <c r="E375" s="48"/>
      <c r="F375" s="48"/>
      <c r="G375" s="48"/>
      <c r="I375" s="56"/>
      <c r="Q375" s="52"/>
    </row>
    <row r="376" spans="2:17" s="43" customFormat="1">
      <c r="B376" s="51"/>
      <c r="C376" s="51"/>
      <c r="D376" s="51"/>
      <c r="E376" s="48"/>
      <c r="F376" s="48"/>
      <c r="G376" s="48"/>
      <c r="I376" s="56"/>
      <c r="Q376" s="52"/>
    </row>
    <row r="377" spans="2:17" s="43" customFormat="1">
      <c r="B377" s="51"/>
      <c r="C377" s="51"/>
      <c r="D377" s="51"/>
      <c r="E377" s="48"/>
      <c r="F377" s="48"/>
      <c r="G377" s="48"/>
      <c r="I377" s="56"/>
      <c r="Q377" s="52"/>
    </row>
    <row r="378" spans="2:17" s="43" customFormat="1">
      <c r="B378" s="51"/>
      <c r="C378" s="51"/>
      <c r="D378" s="51"/>
      <c r="E378" s="48"/>
      <c r="F378" s="48"/>
      <c r="G378" s="48"/>
      <c r="I378" s="56"/>
      <c r="Q378" s="52"/>
    </row>
    <row r="379" spans="2:17" s="43" customFormat="1">
      <c r="B379" s="51"/>
      <c r="C379" s="51"/>
      <c r="D379" s="51"/>
      <c r="E379" s="48"/>
      <c r="F379" s="48"/>
      <c r="G379" s="48"/>
      <c r="I379" s="56"/>
      <c r="Q379" s="52"/>
    </row>
    <row r="380" spans="2:17" s="43" customFormat="1">
      <c r="B380" s="51"/>
      <c r="C380" s="51"/>
      <c r="D380" s="51"/>
      <c r="E380" s="48"/>
      <c r="F380" s="48"/>
      <c r="G380" s="48"/>
      <c r="I380" s="56"/>
      <c r="Q380" s="52"/>
    </row>
    <row r="381" spans="2:17" s="43" customFormat="1">
      <c r="B381" s="51"/>
      <c r="C381" s="51"/>
      <c r="D381" s="51"/>
      <c r="E381" s="48"/>
      <c r="F381" s="48"/>
      <c r="G381" s="48"/>
      <c r="I381" s="56"/>
      <c r="Q381" s="52"/>
    </row>
    <row r="382" spans="2:17" s="43" customFormat="1">
      <c r="B382" s="51"/>
      <c r="C382" s="51"/>
      <c r="D382" s="51"/>
      <c r="E382" s="48"/>
      <c r="F382" s="48"/>
      <c r="G382" s="48"/>
      <c r="I382" s="56"/>
      <c r="Q382" s="52"/>
    </row>
    <row r="383" spans="2:17" s="43" customFormat="1">
      <c r="B383" s="51"/>
      <c r="C383" s="51"/>
      <c r="D383" s="51"/>
      <c r="E383" s="48"/>
      <c r="F383" s="48"/>
      <c r="G383" s="48"/>
      <c r="I383" s="56"/>
      <c r="Q383" s="52"/>
    </row>
    <row r="384" spans="2:17" s="43" customFormat="1">
      <c r="B384" s="51"/>
      <c r="C384" s="51"/>
      <c r="D384" s="51"/>
      <c r="E384" s="48"/>
      <c r="F384" s="48"/>
      <c r="G384" s="48"/>
      <c r="I384" s="56"/>
      <c r="Q384" s="52"/>
    </row>
    <row r="385" spans="2:17" s="43" customFormat="1">
      <c r="B385" s="51"/>
      <c r="C385" s="51"/>
      <c r="D385" s="51"/>
      <c r="E385" s="48"/>
      <c r="F385" s="48"/>
      <c r="G385" s="48"/>
      <c r="I385" s="56"/>
      <c r="Q385" s="52"/>
    </row>
    <row r="386" spans="2:17" s="43" customFormat="1">
      <c r="B386" s="51"/>
      <c r="C386" s="51"/>
      <c r="D386" s="51"/>
      <c r="E386" s="48"/>
      <c r="F386" s="48"/>
      <c r="G386" s="48"/>
      <c r="I386" s="56"/>
      <c r="Q386" s="52"/>
    </row>
    <row r="387" spans="2:17" s="43" customFormat="1">
      <c r="B387" s="51"/>
      <c r="C387" s="51"/>
      <c r="D387" s="51"/>
      <c r="E387" s="48"/>
      <c r="F387" s="48"/>
      <c r="G387" s="48"/>
      <c r="I387" s="56"/>
      <c r="Q387" s="52"/>
    </row>
    <row r="388" spans="2:17" s="43" customFormat="1">
      <c r="B388" s="51"/>
      <c r="C388" s="51"/>
      <c r="D388" s="51"/>
      <c r="E388" s="48"/>
      <c r="F388" s="48"/>
      <c r="G388" s="48"/>
      <c r="I388" s="56"/>
      <c r="Q388" s="52"/>
    </row>
    <row r="389" spans="2:17" s="43" customFormat="1">
      <c r="B389" s="51"/>
      <c r="C389" s="51"/>
      <c r="D389" s="51"/>
      <c r="E389" s="48"/>
      <c r="F389" s="48"/>
      <c r="G389" s="48"/>
      <c r="I389" s="56"/>
      <c r="Q389" s="52"/>
    </row>
    <row r="390" spans="2:17" s="43" customFormat="1">
      <c r="B390" s="51"/>
      <c r="C390" s="51"/>
      <c r="D390" s="51"/>
      <c r="E390" s="48"/>
      <c r="F390" s="48"/>
      <c r="G390" s="48"/>
      <c r="I390" s="56"/>
      <c r="Q390" s="52"/>
    </row>
    <row r="391" spans="2:17" s="43" customFormat="1">
      <c r="B391" s="51"/>
      <c r="C391" s="51"/>
      <c r="D391" s="51"/>
      <c r="E391" s="48"/>
      <c r="F391" s="48"/>
      <c r="G391" s="48"/>
      <c r="I391" s="56"/>
      <c r="Q391" s="52"/>
    </row>
    <row r="392" spans="2:17" s="43" customFormat="1">
      <c r="B392" s="51"/>
      <c r="C392" s="51"/>
      <c r="D392" s="51"/>
      <c r="E392" s="48"/>
      <c r="F392" s="48"/>
      <c r="G392" s="48"/>
      <c r="I392" s="56"/>
      <c r="Q392" s="52"/>
    </row>
    <row r="393" spans="2:17" s="43" customFormat="1">
      <c r="B393" s="51"/>
      <c r="C393" s="51"/>
      <c r="D393" s="51"/>
      <c r="E393" s="48"/>
      <c r="F393" s="48"/>
      <c r="G393" s="48"/>
      <c r="I393" s="56"/>
      <c r="Q393" s="52"/>
    </row>
    <row r="394" spans="2:17" s="43" customFormat="1">
      <c r="B394" s="51"/>
      <c r="C394" s="51"/>
      <c r="D394" s="51"/>
      <c r="E394" s="48"/>
      <c r="F394" s="48"/>
      <c r="G394" s="48"/>
      <c r="I394" s="56"/>
      <c r="Q394" s="52"/>
    </row>
    <row r="395" spans="2:17" s="43" customFormat="1">
      <c r="B395" s="51"/>
      <c r="C395" s="51"/>
      <c r="D395" s="51"/>
      <c r="E395" s="48"/>
      <c r="F395" s="48"/>
      <c r="G395" s="48"/>
      <c r="I395" s="56"/>
      <c r="Q395" s="52"/>
    </row>
    <row r="396" spans="2:17" s="43" customFormat="1">
      <c r="B396" s="51"/>
      <c r="C396" s="51"/>
      <c r="D396" s="51"/>
      <c r="E396" s="48"/>
      <c r="F396" s="48"/>
      <c r="G396" s="48"/>
      <c r="I396" s="56"/>
      <c r="Q396" s="52"/>
    </row>
    <row r="397" spans="2:17" s="43" customFormat="1">
      <c r="B397" s="51"/>
      <c r="C397" s="51"/>
      <c r="D397" s="51"/>
      <c r="E397" s="48"/>
      <c r="F397" s="48"/>
      <c r="G397" s="48"/>
      <c r="I397" s="56"/>
      <c r="Q397" s="52"/>
    </row>
    <row r="398" spans="2:17" s="43" customFormat="1">
      <c r="B398" s="51"/>
      <c r="C398" s="51"/>
      <c r="D398" s="51"/>
      <c r="E398" s="48"/>
      <c r="F398" s="48"/>
      <c r="G398" s="48"/>
      <c r="I398" s="56"/>
      <c r="Q398" s="52"/>
    </row>
    <row r="399" spans="2:17" s="43" customFormat="1">
      <c r="B399" s="51"/>
      <c r="C399" s="51"/>
      <c r="D399" s="51"/>
      <c r="E399" s="48"/>
      <c r="F399" s="48"/>
      <c r="G399" s="48"/>
      <c r="I399" s="56"/>
      <c r="Q399" s="52"/>
    </row>
    <row r="400" spans="2:17" s="43" customFormat="1">
      <c r="B400" s="51"/>
      <c r="C400" s="51"/>
      <c r="D400" s="51"/>
      <c r="E400" s="48"/>
      <c r="F400" s="48"/>
      <c r="G400" s="48"/>
      <c r="I400" s="56"/>
      <c r="Q400" s="52"/>
    </row>
    <row r="401" spans="2:17" s="43" customFormat="1">
      <c r="B401" s="51"/>
      <c r="C401" s="51"/>
      <c r="D401" s="51"/>
      <c r="E401" s="48"/>
      <c r="F401" s="48"/>
      <c r="G401" s="48"/>
      <c r="I401" s="56"/>
      <c r="Q401" s="52"/>
    </row>
    <row r="402" spans="2:17" s="43" customFormat="1">
      <c r="B402" s="51"/>
      <c r="C402" s="51"/>
      <c r="D402" s="51"/>
      <c r="E402" s="48"/>
      <c r="F402" s="48"/>
      <c r="G402" s="48"/>
      <c r="I402" s="56"/>
      <c r="Q402" s="52"/>
    </row>
    <row r="403" spans="2:17" s="43" customFormat="1">
      <c r="B403" s="51"/>
      <c r="C403" s="51"/>
      <c r="D403" s="51"/>
      <c r="E403" s="48"/>
      <c r="F403" s="48"/>
      <c r="G403" s="48"/>
      <c r="I403" s="56"/>
      <c r="Q403" s="52"/>
    </row>
    <row r="404" spans="2:17" s="43" customFormat="1">
      <c r="B404" s="51"/>
      <c r="C404" s="51"/>
      <c r="D404" s="51"/>
      <c r="E404" s="48"/>
      <c r="F404" s="48"/>
      <c r="G404" s="48"/>
      <c r="I404" s="56"/>
      <c r="Q404" s="52"/>
    </row>
    <row r="405" spans="2:17" s="43" customFormat="1">
      <c r="B405" s="51"/>
      <c r="C405" s="51"/>
      <c r="D405" s="51"/>
      <c r="E405" s="48"/>
      <c r="F405" s="48"/>
      <c r="G405" s="48"/>
      <c r="I405" s="56"/>
      <c r="Q405" s="52"/>
    </row>
    <row r="406" spans="2:17" s="43" customFormat="1">
      <c r="B406" s="51"/>
      <c r="C406" s="51"/>
      <c r="D406" s="51"/>
      <c r="E406" s="48"/>
      <c r="F406" s="48"/>
      <c r="G406" s="48"/>
      <c r="I406" s="56"/>
      <c r="Q406" s="52"/>
    </row>
    <row r="407" spans="2:17" s="43" customFormat="1">
      <c r="B407" s="51"/>
      <c r="C407" s="51"/>
      <c r="D407" s="51"/>
      <c r="E407" s="48"/>
      <c r="F407" s="48"/>
      <c r="G407" s="48"/>
      <c r="I407" s="56"/>
      <c r="Q407" s="52"/>
    </row>
    <row r="408" spans="2:17" s="43" customFormat="1">
      <c r="B408" s="51"/>
      <c r="C408" s="51"/>
      <c r="D408" s="51"/>
      <c r="E408" s="48"/>
      <c r="F408" s="48"/>
      <c r="G408" s="48"/>
      <c r="I408" s="56"/>
      <c r="Q408" s="52"/>
    </row>
    <row r="409" spans="2:17" s="43" customFormat="1">
      <c r="B409" s="51"/>
      <c r="C409" s="51"/>
      <c r="D409" s="51"/>
      <c r="E409" s="48"/>
      <c r="F409" s="48"/>
      <c r="G409" s="48"/>
      <c r="I409" s="56"/>
      <c r="Q409" s="52"/>
    </row>
    <row r="410" spans="2:17" s="43" customFormat="1">
      <c r="B410" s="51"/>
      <c r="C410" s="51"/>
      <c r="D410" s="51"/>
      <c r="E410" s="48"/>
      <c r="F410" s="48"/>
      <c r="G410" s="48"/>
      <c r="I410" s="56"/>
      <c r="Q410" s="52"/>
    </row>
    <row r="411" spans="2:17" s="43" customFormat="1">
      <c r="B411" s="51"/>
      <c r="C411" s="51"/>
      <c r="D411" s="51"/>
      <c r="E411" s="48"/>
      <c r="F411" s="48"/>
      <c r="G411" s="48"/>
      <c r="I411" s="56"/>
      <c r="Q411" s="52"/>
    </row>
    <row r="412" spans="2:17" s="43" customFormat="1">
      <c r="B412" s="51"/>
      <c r="C412" s="51"/>
      <c r="D412" s="51"/>
      <c r="E412" s="48"/>
      <c r="F412" s="48"/>
      <c r="G412" s="48"/>
      <c r="I412" s="56"/>
      <c r="Q412" s="52"/>
    </row>
    <row r="413" spans="2:17" s="43" customFormat="1">
      <c r="B413" s="51"/>
      <c r="C413" s="51"/>
      <c r="D413" s="51"/>
      <c r="E413" s="48"/>
      <c r="F413" s="48"/>
      <c r="G413" s="48"/>
      <c r="I413" s="56"/>
      <c r="Q413" s="52"/>
    </row>
    <row r="414" spans="2:17" s="43" customFormat="1">
      <c r="B414" s="51"/>
      <c r="C414" s="51"/>
      <c r="D414" s="51"/>
      <c r="E414" s="48"/>
      <c r="F414" s="48"/>
      <c r="G414" s="48"/>
      <c r="I414" s="56"/>
      <c r="Q414" s="52"/>
    </row>
    <row r="415" spans="2:17" s="43" customFormat="1">
      <c r="B415" s="51"/>
      <c r="C415" s="51"/>
      <c r="D415" s="51"/>
      <c r="E415" s="48"/>
      <c r="F415" s="48"/>
      <c r="G415" s="48"/>
      <c r="I415" s="56"/>
      <c r="Q415" s="52"/>
    </row>
    <row r="416" spans="2:17" s="43" customFormat="1">
      <c r="B416" s="51"/>
      <c r="C416" s="51"/>
      <c r="D416" s="51"/>
      <c r="E416" s="48"/>
      <c r="F416" s="48"/>
      <c r="G416" s="48"/>
      <c r="I416" s="56"/>
      <c r="Q416" s="52"/>
    </row>
    <row r="417" spans="2:17" s="43" customFormat="1">
      <c r="B417" s="51"/>
      <c r="C417" s="51"/>
      <c r="D417" s="51"/>
      <c r="E417" s="48"/>
      <c r="F417" s="48"/>
      <c r="G417" s="48"/>
      <c r="I417" s="56"/>
      <c r="Q417" s="52"/>
    </row>
    <row r="418" spans="2:17" s="43" customFormat="1">
      <c r="B418" s="51"/>
      <c r="C418" s="51"/>
      <c r="D418" s="51"/>
      <c r="E418" s="48"/>
      <c r="F418" s="48"/>
      <c r="G418" s="48"/>
      <c r="I418" s="56"/>
      <c r="Q418" s="52"/>
    </row>
    <row r="419" spans="2:17" s="43" customFormat="1">
      <c r="B419" s="51"/>
      <c r="C419" s="51"/>
      <c r="D419" s="51"/>
      <c r="E419" s="48"/>
      <c r="F419" s="48"/>
      <c r="G419" s="48"/>
      <c r="I419" s="56"/>
      <c r="Q419" s="52"/>
    </row>
    <row r="420" spans="2:17" s="43" customFormat="1">
      <c r="B420" s="51"/>
      <c r="C420" s="51"/>
      <c r="D420" s="51"/>
      <c r="E420" s="48"/>
      <c r="F420" s="48"/>
      <c r="G420" s="48"/>
      <c r="I420" s="56"/>
      <c r="Q420" s="52"/>
    </row>
    <row r="421" spans="2:17" s="43" customFormat="1">
      <c r="B421" s="51"/>
      <c r="C421" s="51"/>
      <c r="D421" s="51"/>
      <c r="E421" s="48"/>
      <c r="F421" s="48"/>
      <c r="G421" s="48"/>
      <c r="I421" s="56"/>
      <c r="Q421" s="52"/>
    </row>
    <row r="422" spans="2:17" s="43" customFormat="1">
      <c r="B422" s="51"/>
      <c r="C422" s="51"/>
      <c r="D422" s="51"/>
      <c r="E422" s="48"/>
      <c r="F422" s="48"/>
      <c r="G422" s="48"/>
      <c r="I422" s="56"/>
      <c r="Q422" s="52"/>
    </row>
    <row r="423" spans="2:17" s="43" customFormat="1">
      <c r="B423" s="51"/>
      <c r="C423" s="51"/>
      <c r="D423" s="51"/>
      <c r="E423" s="48"/>
      <c r="F423" s="48"/>
      <c r="G423" s="48"/>
      <c r="I423" s="56"/>
      <c r="Q423" s="52"/>
    </row>
    <row r="424" spans="2:17" s="43" customFormat="1">
      <c r="B424" s="51"/>
      <c r="C424" s="51"/>
      <c r="D424" s="51"/>
      <c r="E424" s="48"/>
      <c r="F424" s="48"/>
      <c r="G424" s="48"/>
      <c r="I424" s="56"/>
      <c r="Q424" s="52"/>
    </row>
    <row r="425" spans="2:17" s="43" customFormat="1">
      <c r="B425" s="51"/>
      <c r="C425" s="51"/>
      <c r="D425" s="51"/>
      <c r="E425" s="48"/>
      <c r="F425" s="48"/>
      <c r="G425" s="48"/>
      <c r="I425" s="56"/>
      <c r="Q425" s="52"/>
    </row>
    <row r="426" spans="2:17" s="43" customFormat="1">
      <c r="B426" s="51"/>
      <c r="C426" s="51"/>
      <c r="D426" s="51"/>
      <c r="E426" s="48"/>
      <c r="F426" s="48"/>
      <c r="G426" s="48"/>
      <c r="I426" s="56"/>
      <c r="Q426" s="52"/>
    </row>
    <row r="427" spans="2:17" s="43" customFormat="1">
      <c r="B427" s="51"/>
      <c r="C427" s="51"/>
      <c r="D427" s="51"/>
      <c r="E427" s="48"/>
      <c r="F427" s="48"/>
      <c r="G427" s="48"/>
      <c r="I427" s="56"/>
      <c r="Q427" s="52"/>
    </row>
    <row r="428" spans="2:17" s="43" customFormat="1">
      <c r="B428" s="51"/>
      <c r="C428" s="51"/>
      <c r="D428" s="51"/>
      <c r="E428" s="48"/>
      <c r="F428" s="48"/>
      <c r="G428" s="48"/>
      <c r="I428" s="56"/>
      <c r="Q428" s="52"/>
    </row>
    <row r="429" spans="2:17" s="43" customFormat="1">
      <c r="B429" s="51"/>
      <c r="C429" s="51"/>
      <c r="D429" s="51"/>
      <c r="E429" s="48"/>
      <c r="F429" s="48"/>
      <c r="G429" s="48"/>
      <c r="I429" s="56"/>
      <c r="Q429" s="52"/>
    </row>
    <row r="430" spans="2:17" s="43" customFormat="1">
      <c r="B430" s="51"/>
      <c r="C430" s="51"/>
      <c r="D430" s="51"/>
      <c r="E430" s="48"/>
      <c r="F430" s="48"/>
      <c r="G430" s="48"/>
      <c r="I430" s="56"/>
      <c r="Q430" s="52"/>
    </row>
    <row r="431" spans="2:17" s="43" customFormat="1">
      <c r="B431" s="51"/>
      <c r="C431" s="51"/>
      <c r="D431" s="51"/>
      <c r="E431" s="48"/>
      <c r="F431" s="48"/>
      <c r="G431" s="48"/>
      <c r="I431" s="56"/>
      <c r="Q431" s="52"/>
    </row>
    <row r="432" spans="2:17" s="43" customFormat="1">
      <c r="B432" s="51"/>
      <c r="C432" s="51"/>
      <c r="D432" s="51"/>
      <c r="E432" s="48"/>
      <c r="F432" s="48"/>
      <c r="G432" s="48"/>
      <c r="I432" s="56"/>
      <c r="Q432" s="52"/>
    </row>
    <row r="433" spans="2:17" s="43" customFormat="1">
      <c r="B433" s="51"/>
      <c r="C433" s="51"/>
      <c r="D433" s="51"/>
      <c r="E433" s="48"/>
      <c r="F433" s="48"/>
      <c r="G433" s="48"/>
      <c r="I433" s="56"/>
      <c r="Q433" s="52"/>
    </row>
    <row r="434" spans="2:17" s="43" customFormat="1">
      <c r="B434" s="51"/>
      <c r="C434" s="51"/>
      <c r="D434" s="51"/>
      <c r="E434" s="48"/>
      <c r="F434" s="48"/>
      <c r="G434" s="48"/>
      <c r="I434" s="56"/>
      <c r="Q434" s="52"/>
    </row>
    <row r="435" spans="2:17" s="43" customFormat="1">
      <c r="B435" s="51"/>
      <c r="C435" s="51"/>
      <c r="D435" s="51"/>
      <c r="E435" s="48"/>
      <c r="F435" s="48"/>
      <c r="G435" s="48"/>
      <c r="I435" s="56"/>
      <c r="Q435" s="52"/>
    </row>
    <row r="436" spans="2:17" s="43" customFormat="1">
      <c r="B436" s="51"/>
      <c r="C436" s="51"/>
      <c r="D436" s="51"/>
      <c r="E436" s="48"/>
      <c r="F436" s="48"/>
      <c r="G436" s="48"/>
      <c r="I436" s="56"/>
      <c r="Q436" s="52"/>
    </row>
    <row r="437" spans="2:17" s="43" customFormat="1">
      <c r="B437" s="51"/>
      <c r="C437" s="51"/>
      <c r="D437" s="51"/>
      <c r="E437" s="48"/>
      <c r="F437" s="48"/>
      <c r="G437" s="48"/>
      <c r="I437" s="56"/>
      <c r="Q437" s="52"/>
    </row>
    <row r="438" spans="2:17" s="43" customFormat="1">
      <c r="B438" s="51"/>
      <c r="C438" s="51"/>
      <c r="D438" s="51"/>
      <c r="E438" s="48"/>
      <c r="F438" s="48"/>
      <c r="G438" s="48"/>
      <c r="I438" s="56"/>
      <c r="Q438" s="52"/>
    </row>
    <row r="439" spans="2:17" s="43" customFormat="1">
      <c r="B439" s="51"/>
      <c r="C439" s="51"/>
      <c r="D439" s="51"/>
      <c r="E439" s="48"/>
      <c r="F439" s="48"/>
      <c r="G439" s="48"/>
      <c r="I439" s="56"/>
      <c r="Q439" s="52"/>
    </row>
    <row r="440" spans="2:17" s="43" customFormat="1">
      <c r="B440" s="51"/>
      <c r="C440" s="51"/>
      <c r="D440" s="51"/>
      <c r="E440" s="48"/>
      <c r="F440" s="48"/>
      <c r="G440" s="48"/>
      <c r="I440" s="56"/>
      <c r="Q440" s="52"/>
    </row>
    <row r="441" spans="2:17" s="43" customFormat="1">
      <c r="B441" s="51"/>
      <c r="C441" s="51"/>
      <c r="D441" s="51"/>
      <c r="E441" s="48"/>
      <c r="F441" s="48"/>
      <c r="G441" s="48"/>
      <c r="I441" s="56"/>
      <c r="Q441" s="52"/>
    </row>
    <row r="442" spans="2:17" s="43" customFormat="1">
      <c r="B442" s="51"/>
      <c r="C442" s="51"/>
      <c r="D442" s="51"/>
      <c r="E442" s="48"/>
      <c r="F442" s="48"/>
      <c r="G442" s="48"/>
      <c r="H442" s="57"/>
      <c r="I442" s="58"/>
      <c r="Q442" s="52"/>
    </row>
    <row r="443" spans="2:17" s="43" customFormat="1">
      <c r="B443" s="51"/>
      <c r="C443" s="51"/>
      <c r="D443" s="51"/>
      <c r="E443" s="48"/>
      <c r="F443" s="48"/>
      <c r="G443" s="48"/>
      <c r="H443" s="59"/>
      <c r="Q443" s="52"/>
    </row>
    <row r="444" spans="2:17" s="43" customFormat="1" ht="12.75">
      <c r="H444" s="59"/>
      <c r="I444" s="59"/>
      <c r="J444" s="59"/>
      <c r="K444" s="59" t="e">
        <f>+#REF!/$H$443</f>
        <v>#REF!</v>
      </c>
      <c r="L444" s="59" t="e">
        <f>+#REF!/$H$443</f>
        <v>#REF!</v>
      </c>
      <c r="M444" s="59"/>
      <c r="N444" s="59"/>
      <c r="O444" s="59"/>
      <c r="P444" s="59"/>
      <c r="Q444" s="52"/>
    </row>
    <row r="445" spans="2:17" s="43" customFormat="1" ht="12.75">
      <c r="H445" s="59"/>
      <c r="I445" s="59"/>
      <c r="J445" s="59"/>
      <c r="K445" s="59" t="e">
        <f>+K12/$H$443</f>
        <v>#DIV/0!</v>
      </c>
      <c r="L445" s="59" t="e">
        <f>+L12/$H$443</f>
        <v>#DIV/0!</v>
      </c>
      <c r="M445" s="59"/>
      <c r="N445" s="59"/>
      <c r="Q445" s="52"/>
    </row>
    <row r="446" spans="2:17" s="43" customFormat="1" ht="12.75">
      <c r="H446" s="59"/>
      <c r="I446" s="59"/>
      <c r="J446" s="59"/>
      <c r="K446" s="59" t="e">
        <f>+K13/$H$443</f>
        <v>#DIV/0!</v>
      </c>
      <c r="L446" s="59" t="e">
        <f>+L13/$H$443</f>
        <v>#DIV/0!</v>
      </c>
      <c r="M446" s="59"/>
      <c r="N446" s="59"/>
      <c r="Q446" s="52"/>
    </row>
    <row r="447" spans="2:17" s="43" customFormat="1" ht="12.75">
      <c r="H447" s="59"/>
      <c r="I447" s="59"/>
      <c r="J447" s="59"/>
      <c r="K447" s="59" t="e">
        <f>+#REF!/$H$443</f>
        <v>#REF!</v>
      </c>
      <c r="L447" s="59" t="e">
        <f>+L14/$H$443</f>
        <v>#DIV/0!</v>
      </c>
      <c r="M447" s="59"/>
      <c r="N447" s="59"/>
      <c r="Q447" s="52"/>
    </row>
    <row r="448" spans="2:17" s="43" customFormat="1" ht="12.75">
      <c r="H448" s="59"/>
      <c r="I448" s="59"/>
      <c r="J448" s="59"/>
      <c r="K448" s="59" t="e">
        <f>+#REF!/$H$443</f>
        <v>#REF!</v>
      </c>
      <c r="L448" s="59" t="e">
        <f>+L15/$H$443</f>
        <v>#DIV/0!</v>
      </c>
      <c r="M448" s="59"/>
      <c r="N448" s="59"/>
      <c r="Q448" s="52"/>
    </row>
    <row r="449" spans="8:17" s="43" customFormat="1" ht="12.75">
      <c r="H449" s="59"/>
      <c r="I449" s="59"/>
      <c r="J449" s="59"/>
      <c r="K449" s="59" t="e">
        <f>+#REF!/$H$443</f>
        <v>#REF!</v>
      </c>
      <c r="L449" s="59" t="e">
        <f>+L17/$H$443</f>
        <v>#DIV/0!</v>
      </c>
      <c r="M449" s="59"/>
      <c r="N449" s="59"/>
      <c r="Q449" s="52"/>
    </row>
    <row r="450" spans="8:17" s="43" customFormat="1" ht="12.75">
      <c r="H450" s="59"/>
      <c r="I450" s="59"/>
      <c r="J450" s="59"/>
      <c r="K450" s="59" t="e">
        <f>+#REF!/$H$443</f>
        <v>#REF!</v>
      </c>
      <c r="L450" s="59" t="e">
        <f>+L18/$H$443</f>
        <v>#DIV/0!</v>
      </c>
      <c r="M450" s="59"/>
      <c r="N450" s="59"/>
      <c r="Q450" s="52"/>
    </row>
    <row r="451" spans="8:17" s="43" customFormat="1" ht="12.75">
      <c r="H451" s="59"/>
      <c r="I451" s="59"/>
      <c r="J451" s="59"/>
      <c r="K451" s="59" t="e">
        <f>+#REF!/$H$443</f>
        <v>#REF!</v>
      </c>
      <c r="L451" s="59" t="e">
        <f>+#REF!/$H$443</f>
        <v>#REF!</v>
      </c>
      <c r="M451" s="59"/>
      <c r="N451" s="59"/>
      <c r="Q451" s="52"/>
    </row>
    <row r="452" spans="8:17" s="43" customFormat="1" ht="12.75">
      <c r="H452" s="59"/>
      <c r="I452" s="59"/>
      <c r="J452" s="59"/>
      <c r="K452" s="59" t="e">
        <f t="shared" ref="K452:L467" si="80">+K19/$H$443</f>
        <v>#DIV/0!</v>
      </c>
      <c r="L452" s="59" t="e">
        <f t="shared" si="80"/>
        <v>#DIV/0!</v>
      </c>
      <c r="M452" s="59"/>
      <c r="N452" s="59"/>
      <c r="Q452" s="52"/>
    </row>
    <row r="453" spans="8:17" s="43" customFormat="1" ht="12.75">
      <c r="H453" s="59"/>
      <c r="I453" s="59"/>
      <c r="J453" s="59"/>
      <c r="K453" s="59" t="e">
        <f t="shared" si="80"/>
        <v>#DIV/0!</v>
      </c>
      <c r="L453" s="59" t="e">
        <f t="shared" si="80"/>
        <v>#DIV/0!</v>
      </c>
      <c r="M453" s="59"/>
      <c r="N453" s="59"/>
      <c r="Q453" s="52"/>
    </row>
    <row r="454" spans="8:17" s="43" customFormat="1" ht="12.75">
      <c r="H454" s="59"/>
      <c r="I454" s="59"/>
      <c r="J454" s="59"/>
      <c r="K454" s="59" t="e">
        <f t="shared" si="80"/>
        <v>#DIV/0!</v>
      </c>
      <c r="L454" s="59" t="e">
        <f t="shared" si="80"/>
        <v>#DIV/0!</v>
      </c>
      <c r="M454" s="59"/>
      <c r="N454" s="59"/>
      <c r="Q454" s="52"/>
    </row>
    <row r="455" spans="8:17" s="43" customFormat="1" ht="12.75">
      <c r="H455" s="59"/>
      <c r="I455" s="59"/>
      <c r="J455" s="59"/>
      <c r="K455" s="59" t="e">
        <f t="shared" si="80"/>
        <v>#DIV/0!</v>
      </c>
      <c r="L455" s="59" t="e">
        <f t="shared" si="80"/>
        <v>#DIV/0!</v>
      </c>
      <c r="M455" s="59"/>
      <c r="N455" s="59"/>
      <c r="Q455" s="52"/>
    </row>
    <row r="456" spans="8:17" s="43" customFormat="1" ht="12.75">
      <c r="H456" s="59"/>
      <c r="I456" s="59"/>
      <c r="J456" s="59"/>
      <c r="K456" s="59" t="e">
        <f>+#REF!/$H$443</f>
        <v>#REF!</v>
      </c>
      <c r="L456" s="59" t="e">
        <f t="shared" si="80"/>
        <v>#DIV/0!</v>
      </c>
      <c r="M456" s="59"/>
      <c r="N456" s="59"/>
      <c r="Q456" s="52"/>
    </row>
    <row r="457" spans="8:17" s="43" customFormat="1" ht="12.75">
      <c r="H457" s="59"/>
      <c r="I457" s="59"/>
      <c r="J457" s="59"/>
      <c r="K457" s="59" t="e">
        <f>+#REF!/$H$443</f>
        <v>#REF!</v>
      </c>
      <c r="L457" s="59" t="e">
        <f t="shared" si="80"/>
        <v>#DIV/0!</v>
      </c>
      <c r="M457" s="59"/>
      <c r="N457" s="59"/>
      <c r="Q457" s="52"/>
    </row>
    <row r="458" spans="8:17" s="43" customFormat="1" ht="12.75">
      <c r="H458" s="59"/>
      <c r="I458" s="59"/>
      <c r="J458" s="59"/>
      <c r="K458" s="59" t="e">
        <f>+#REF!/$H$443</f>
        <v>#REF!</v>
      </c>
      <c r="L458" s="59" t="e">
        <f t="shared" si="80"/>
        <v>#DIV/0!</v>
      </c>
      <c r="M458" s="59"/>
      <c r="N458" s="59"/>
      <c r="Q458" s="52"/>
    </row>
    <row r="459" spans="8:17" s="43" customFormat="1" ht="12.75">
      <c r="H459" s="59"/>
      <c r="I459" s="59"/>
      <c r="J459" s="59"/>
      <c r="K459" s="59" t="e">
        <f>+#REF!/$H$443</f>
        <v>#REF!</v>
      </c>
      <c r="L459" s="59" t="e">
        <f t="shared" si="80"/>
        <v>#DIV/0!</v>
      </c>
      <c r="M459" s="59"/>
      <c r="N459" s="59"/>
      <c r="Q459" s="52"/>
    </row>
    <row r="460" spans="8:17" s="43" customFormat="1" ht="12.75">
      <c r="H460" s="59"/>
      <c r="I460" s="59"/>
      <c r="J460" s="59"/>
      <c r="K460" s="59" t="e">
        <f>+K27/$H$443</f>
        <v>#DIV/0!</v>
      </c>
      <c r="L460" s="59" t="e">
        <f t="shared" si="80"/>
        <v>#DIV/0!</v>
      </c>
      <c r="M460" s="59"/>
      <c r="N460" s="59"/>
      <c r="Q460" s="52"/>
    </row>
    <row r="461" spans="8:17" s="43" customFormat="1" ht="12.75">
      <c r="H461" s="59"/>
      <c r="I461" s="59"/>
      <c r="J461" s="59"/>
      <c r="K461" s="59" t="e">
        <f>+#REF!/$H$443</f>
        <v>#REF!</v>
      </c>
      <c r="L461" s="59" t="e">
        <f t="shared" si="80"/>
        <v>#DIV/0!</v>
      </c>
      <c r="M461" s="59"/>
      <c r="N461" s="59"/>
      <c r="Q461" s="52"/>
    </row>
    <row r="462" spans="8:17" s="43" customFormat="1" ht="12.75">
      <c r="H462" s="59"/>
      <c r="I462" s="59"/>
      <c r="J462" s="59"/>
      <c r="K462" s="59" t="e">
        <f>+K29/$H$443</f>
        <v>#DIV/0!</v>
      </c>
      <c r="L462" s="59" t="e">
        <f t="shared" si="80"/>
        <v>#DIV/0!</v>
      </c>
      <c r="M462" s="59"/>
      <c r="N462" s="59"/>
      <c r="Q462" s="52"/>
    </row>
    <row r="463" spans="8:17" s="43" customFormat="1" ht="12.75">
      <c r="H463" s="59"/>
      <c r="I463" s="59"/>
      <c r="J463" s="59"/>
      <c r="K463" s="59" t="e">
        <f>+K30/$H$443</f>
        <v>#DIV/0!</v>
      </c>
      <c r="L463" s="59" t="e">
        <f t="shared" si="80"/>
        <v>#DIV/0!</v>
      </c>
      <c r="M463" s="59"/>
      <c r="N463" s="59"/>
      <c r="Q463" s="52"/>
    </row>
    <row r="464" spans="8:17" s="43" customFormat="1" ht="12.75">
      <c r="H464" s="59"/>
      <c r="I464" s="59"/>
      <c r="J464" s="59"/>
      <c r="K464" s="59" t="e">
        <f>+#REF!/$H$443</f>
        <v>#REF!</v>
      </c>
      <c r="L464" s="59" t="e">
        <f t="shared" si="80"/>
        <v>#DIV/0!</v>
      </c>
      <c r="M464" s="59"/>
      <c r="N464" s="59"/>
      <c r="Q464" s="52"/>
    </row>
    <row r="465" spans="8:17" s="43" customFormat="1" ht="12.75">
      <c r="H465" s="59"/>
      <c r="I465" s="59"/>
      <c r="J465" s="59"/>
      <c r="K465" s="59" t="e">
        <f t="shared" ref="K465:L480" si="81">+K32/$H$443</f>
        <v>#DIV/0!</v>
      </c>
      <c r="L465" s="59" t="e">
        <f t="shared" si="80"/>
        <v>#DIV/0!</v>
      </c>
      <c r="M465" s="59"/>
      <c r="N465" s="59"/>
      <c r="Q465" s="52"/>
    </row>
    <row r="466" spans="8:17" s="43" customFormat="1" ht="12.75">
      <c r="H466" s="59"/>
      <c r="I466" s="59"/>
      <c r="J466" s="59"/>
      <c r="K466" s="59" t="e">
        <f t="shared" si="81"/>
        <v>#DIV/0!</v>
      </c>
      <c r="L466" s="59" t="e">
        <f t="shared" si="80"/>
        <v>#DIV/0!</v>
      </c>
      <c r="M466" s="59"/>
      <c r="N466" s="59"/>
      <c r="Q466" s="52"/>
    </row>
    <row r="467" spans="8:17" s="43" customFormat="1" ht="12.75">
      <c r="H467" s="59"/>
      <c r="I467" s="59"/>
      <c r="J467" s="59"/>
      <c r="K467" s="59" t="e">
        <f t="shared" si="81"/>
        <v>#DIV/0!</v>
      </c>
      <c r="L467" s="59" t="e">
        <f t="shared" si="80"/>
        <v>#DIV/0!</v>
      </c>
      <c r="M467" s="59"/>
      <c r="N467" s="59"/>
      <c r="Q467" s="52"/>
    </row>
    <row r="468" spans="8:17" s="43" customFormat="1" ht="12.75">
      <c r="H468" s="59"/>
      <c r="I468" s="59"/>
      <c r="J468" s="59"/>
      <c r="K468" s="59" t="e">
        <f t="shared" si="81"/>
        <v>#DIV/0!</v>
      </c>
      <c r="L468" s="59" t="e">
        <f t="shared" si="81"/>
        <v>#DIV/0!</v>
      </c>
      <c r="M468" s="59"/>
      <c r="N468" s="59"/>
      <c r="Q468" s="52"/>
    </row>
    <row r="469" spans="8:17" s="43" customFormat="1" ht="12.75">
      <c r="H469" s="59"/>
      <c r="I469" s="59"/>
      <c r="J469" s="59"/>
      <c r="K469" s="59" t="e">
        <f t="shared" si="81"/>
        <v>#DIV/0!</v>
      </c>
      <c r="L469" s="59" t="e">
        <f t="shared" si="81"/>
        <v>#DIV/0!</v>
      </c>
      <c r="M469" s="59"/>
      <c r="N469" s="59"/>
      <c r="Q469" s="52"/>
    </row>
    <row r="470" spans="8:17" s="43" customFormat="1" ht="12.75">
      <c r="H470" s="59"/>
      <c r="I470" s="59"/>
      <c r="J470" s="59"/>
      <c r="K470" s="59" t="e">
        <f t="shared" si="81"/>
        <v>#DIV/0!</v>
      </c>
      <c r="L470" s="59" t="e">
        <f t="shared" si="81"/>
        <v>#DIV/0!</v>
      </c>
      <c r="M470" s="59"/>
      <c r="N470" s="59"/>
      <c r="Q470" s="52"/>
    </row>
    <row r="471" spans="8:17" s="43" customFormat="1" ht="12.75">
      <c r="H471" s="59"/>
      <c r="I471" s="59"/>
      <c r="J471" s="59"/>
      <c r="K471" s="59" t="e">
        <f t="shared" si="81"/>
        <v>#DIV/0!</v>
      </c>
      <c r="L471" s="59" t="e">
        <f t="shared" si="81"/>
        <v>#DIV/0!</v>
      </c>
      <c r="M471" s="59"/>
      <c r="N471" s="59"/>
      <c r="Q471" s="52"/>
    </row>
    <row r="472" spans="8:17" s="43" customFormat="1" ht="12.75">
      <c r="H472" s="59"/>
      <c r="I472" s="59"/>
      <c r="J472" s="59"/>
      <c r="K472" s="59" t="e">
        <f t="shared" si="81"/>
        <v>#DIV/0!</v>
      </c>
      <c r="L472" s="59" t="e">
        <f t="shared" si="81"/>
        <v>#DIV/0!</v>
      </c>
      <c r="M472" s="59"/>
      <c r="N472" s="59"/>
      <c r="Q472" s="52"/>
    </row>
    <row r="473" spans="8:17" s="43" customFormat="1" ht="12.75">
      <c r="H473" s="59"/>
      <c r="I473" s="59"/>
      <c r="J473" s="59"/>
      <c r="K473" s="59" t="e">
        <f t="shared" si="81"/>
        <v>#DIV/0!</v>
      </c>
      <c r="L473" s="59" t="e">
        <f t="shared" si="81"/>
        <v>#DIV/0!</v>
      </c>
      <c r="M473" s="59"/>
      <c r="N473" s="59"/>
      <c r="Q473" s="52"/>
    </row>
    <row r="474" spans="8:17" s="43" customFormat="1" ht="12.75">
      <c r="H474" s="59"/>
      <c r="I474" s="59"/>
      <c r="J474" s="59"/>
      <c r="K474" s="59" t="e">
        <f t="shared" si="81"/>
        <v>#DIV/0!</v>
      </c>
      <c r="L474" s="59" t="e">
        <f t="shared" si="81"/>
        <v>#DIV/0!</v>
      </c>
      <c r="M474" s="59"/>
      <c r="N474" s="59"/>
      <c r="Q474" s="52"/>
    </row>
    <row r="475" spans="8:17" s="43" customFormat="1" ht="12.75">
      <c r="H475" s="59"/>
      <c r="I475" s="59"/>
      <c r="J475" s="59"/>
      <c r="K475" s="59" t="e">
        <f t="shared" si="81"/>
        <v>#DIV/0!</v>
      </c>
      <c r="L475" s="59" t="e">
        <f t="shared" si="81"/>
        <v>#DIV/0!</v>
      </c>
      <c r="M475" s="59"/>
      <c r="N475" s="59"/>
      <c r="Q475" s="52"/>
    </row>
    <row r="476" spans="8:17" s="43" customFormat="1" ht="12.75">
      <c r="H476" s="59"/>
      <c r="I476" s="59"/>
      <c r="J476" s="59"/>
      <c r="K476" s="59" t="e">
        <f t="shared" si="81"/>
        <v>#DIV/0!</v>
      </c>
      <c r="L476" s="59" t="e">
        <f t="shared" si="81"/>
        <v>#DIV/0!</v>
      </c>
      <c r="M476" s="59"/>
      <c r="N476" s="59"/>
      <c r="Q476" s="52"/>
    </row>
    <row r="477" spans="8:17" s="43" customFormat="1" ht="12.75">
      <c r="H477" s="59"/>
      <c r="I477" s="59"/>
      <c r="J477" s="59"/>
      <c r="K477" s="59" t="e">
        <f t="shared" si="81"/>
        <v>#DIV/0!</v>
      </c>
      <c r="L477" s="59" t="e">
        <f t="shared" si="81"/>
        <v>#DIV/0!</v>
      </c>
      <c r="M477" s="59"/>
      <c r="N477" s="59"/>
      <c r="Q477" s="52"/>
    </row>
    <row r="478" spans="8:17" s="43" customFormat="1" ht="12.75">
      <c r="H478" s="59"/>
      <c r="I478" s="59"/>
      <c r="J478" s="59"/>
      <c r="K478" s="59" t="e">
        <f t="shared" si="81"/>
        <v>#DIV/0!</v>
      </c>
      <c r="L478" s="59" t="e">
        <f t="shared" si="81"/>
        <v>#DIV/0!</v>
      </c>
      <c r="M478" s="59"/>
      <c r="N478" s="59"/>
      <c r="Q478" s="52"/>
    </row>
    <row r="479" spans="8:17" s="43" customFormat="1" ht="12.75">
      <c r="H479" s="59"/>
      <c r="I479" s="59"/>
      <c r="J479" s="59"/>
      <c r="K479" s="59" t="e">
        <f t="shared" si="81"/>
        <v>#DIV/0!</v>
      </c>
      <c r="L479" s="59" t="e">
        <f t="shared" si="81"/>
        <v>#DIV/0!</v>
      </c>
      <c r="M479" s="59"/>
      <c r="N479" s="59"/>
      <c r="Q479" s="52"/>
    </row>
    <row r="480" spans="8:17" s="43" customFormat="1" ht="12.75">
      <c r="H480" s="59"/>
      <c r="I480" s="59"/>
      <c r="J480" s="59"/>
      <c r="K480" s="59" t="e">
        <f t="shared" si="81"/>
        <v>#DIV/0!</v>
      </c>
      <c r="L480" s="59" t="e">
        <f t="shared" si="81"/>
        <v>#DIV/0!</v>
      </c>
      <c r="M480" s="59"/>
      <c r="N480" s="59"/>
      <c r="Q480" s="52"/>
    </row>
    <row r="481" spans="8:17" s="43" customFormat="1" ht="12.75">
      <c r="H481" s="59"/>
      <c r="I481" s="59"/>
      <c r="J481" s="59"/>
      <c r="K481" s="59" t="e">
        <f t="shared" ref="K481:L496" si="82">+K48/$H$443</f>
        <v>#DIV/0!</v>
      </c>
      <c r="L481" s="59" t="e">
        <f t="shared" si="82"/>
        <v>#DIV/0!</v>
      </c>
      <c r="M481" s="59"/>
      <c r="N481" s="59"/>
      <c r="Q481" s="52"/>
    </row>
    <row r="482" spans="8:17" s="43" customFormat="1" ht="12.75">
      <c r="H482" s="59"/>
      <c r="I482" s="59"/>
      <c r="J482" s="59"/>
      <c r="K482" s="59" t="e">
        <f t="shared" si="82"/>
        <v>#DIV/0!</v>
      </c>
      <c r="L482" s="59" t="e">
        <f t="shared" si="82"/>
        <v>#DIV/0!</v>
      </c>
      <c r="M482" s="59"/>
      <c r="N482" s="59"/>
      <c r="Q482" s="52"/>
    </row>
    <row r="483" spans="8:17" s="43" customFormat="1" ht="12.75">
      <c r="H483" s="59"/>
      <c r="I483" s="59"/>
      <c r="J483" s="59"/>
      <c r="K483" s="59" t="e">
        <f t="shared" si="82"/>
        <v>#DIV/0!</v>
      </c>
      <c r="L483" s="59" t="e">
        <f t="shared" si="82"/>
        <v>#DIV/0!</v>
      </c>
      <c r="M483" s="59"/>
      <c r="N483" s="59"/>
      <c r="Q483" s="52"/>
    </row>
    <row r="484" spans="8:17" s="43" customFormat="1" ht="12.75">
      <c r="H484" s="59"/>
      <c r="I484" s="59"/>
      <c r="J484" s="59"/>
      <c r="K484" s="59" t="e">
        <f t="shared" si="82"/>
        <v>#DIV/0!</v>
      </c>
      <c r="L484" s="59" t="e">
        <f t="shared" si="82"/>
        <v>#DIV/0!</v>
      </c>
      <c r="M484" s="59"/>
      <c r="N484" s="59"/>
      <c r="Q484" s="52"/>
    </row>
    <row r="485" spans="8:17" s="43" customFormat="1" ht="12.75">
      <c r="H485" s="59"/>
      <c r="I485" s="59"/>
      <c r="J485" s="59"/>
      <c r="K485" s="59" t="e">
        <f t="shared" si="82"/>
        <v>#DIV/0!</v>
      </c>
      <c r="L485" s="59" t="e">
        <f t="shared" si="82"/>
        <v>#DIV/0!</v>
      </c>
      <c r="M485" s="59"/>
      <c r="N485" s="59"/>
      <c r="Q485" s="52"/>
    </row>
    <row r="486" spans="8:17" s="43" customFormat="1" ht="12.75">
      <c r="H486" s="59"/>
      <c r="I486" s="59"/>
      <c r="J486" s="59"/>
      <c r="K486" s="59" t="e">
        <f t="shared" si="82"/>
        <v>#DIV/0!</v>
      </c>
      <c r="L486" s="59" t="e">
        <f t="shared" si="82"/>
        <v>#DIV/0!</v>
      </c>
      <c r="M486" s="59"/>
      <c r="N486" s="59"/>
      <c r="Q486" s="52"/>
    </row>
    <row r="487" spans="8:17" s="43" customFormat="1" ht="12.75">
      <c r="H487" s="59"/>
      <c r="I487" s="59"/>
      <c r="J487" s="59"/>
      <c r="K487" s="59" t="e">
        <f t="shared" si="82"/>
        <v>#DIV/0!</v>
      </c>
      <c r="L487" s="59" t="e">
        <f t="shared" si="82"/>
        <v>#DIV/0!</v>
      </c>
      <c r="M487" s="59"/>
      <c r="N487" s="59"/>
      <c r="Q487" s="52"/>
    </row>
    <row r="488" spans="8:17" s="43" customFormat="1" ht="12.75">
      <c r="H488" s="59"/>
      <c r="I488" s="59"/>
      <c r="J488" s="59"/>
      <c r="K488" s="59" t="e">
        <f t="shared" si="82"/>
        <v>#DIV/0!</v>
      </c>
      <c r="L488" s="59" t="e">
        <f t="shared" si="82"/>
        <v>#DIV/0!</v>
      </c>
      <c r="M488" s="59"/>
      <c r="N488" s="59"/>
      <c r="Q488" s="52"/>
    </row>
    <row r="489" spans="8:17" s="43" customFormat="1" ht="12.75">
      <c r="H489" s="59"/>
      <c r="I489" s="59"/>
      <c r="J489" s="59"/>
      <c r="K489" s="59" t="e">
        <f t="shared" si="82"/>
        <v>#DIV/0!</v>
      </c>
      <c r="L489" s="59" t="e">
        <f t="shared" si="82"/>
        <v>#DIV/0!</v>
      </c>
      <c r="M489" s="59"/>
      <c r="N489" s="59"/>
      <c r="Q489" s="52"/>
    </row>
    <row r="490" spans="8:17" s="43" customFormat="1" ht="12.75">
      <c r="H490" s="59"/>
      <c r="I490" s="59"/>
      <c r="J490" s="59"/>
      <c r="K490" s="59" t="e">
        <f t="shared" si="82"/>
        <v>#DIV/0!</v>
      </c>
      <c r="L490" s="59" t="e">
        <f t="shared" si="82"/>
        <v>#DIV/0!</v>
      </c>
      <c r="M490" s="59"/>
      <c r="N490" s="59"/>
      <c r="Q490" s="52"/>
    </row>
    <row r="491" spans="8:17" s="43" customFormat="1" ht="12.75">
      <c r="H491" s="59"/>
      <c r="I491" s="59"/>
      <c r="J491" s="59"/>
      <c r="K491" s="59" t="e">
        <f t="shared" si="82"/>
        <v>#DIV/0!</v>
      </c>
      <c r="L491" s="59" t="e">
        <f t="shared" si="82"/>
        <v>#DIV/0!</v>
      </c>
      <c r="M491" s="59"/>
      <c r="N491" s="59"/>
      <c r="Q491" s="52"/>
    </row>
    <row r="492" spans="8:17" s="43" customFormat="1" ht="12.75">
      <c r="H492" s="59"/>
      <c r="I492" s="59"/>
      <c r="J492" s="59"/>
      <c r="K492" s="59" t="e">
        <f>+#REF!/$H$443</f>
        <v>#REF!</v>
      </c>
      <c r="L492" s="59" t="e">
        <f t="shared" si="82"/>
        <v>#DIV/0!</v>
      </c>
      <c r="M492" s="59"/>
      <c r="N492" s="59"/>
      <c r="Q492" s="52"/>
    </row>
    <row r="493" spans="8:17" s="43" customFormat="1" ht="12.75">
      <c r="H493" s="59"/>
      <c r="I493" s="59"/>
      <c r="J493" s="59"/>
      <c r="K493" s="59" t="e">
        <f t="shared" ref="K493:L508" si="83">+K60/$H$443</f>
        <v>#DIV/0!</v>
      </c>
      <c r="L493" s="59" t="e">
        <f t="shared" si="82"/>
        <v>#DIV/0!</v>
      </c>
      <c r="M493" s="59"/>
      <c r="N493" s="59"/>
      <c r="Q493" s="52"/>
    </row>
    <row r="494" spans="8:17" s="43" customFormat="1" ht="12.75">
      <c r="H494" s="59"/>
      <c r="I494" s="59"/>
      <c r="J494" s="59"/>
      <c r="K494" s="59" t="e">
        <f t="shared" si="83"/>
        <v>#DIV/0!</v>
      </c>
      <c r="L494" s="59" t="e">
        <f t="shared" si="82"/>
        <v>#DIV/0!</v>
      </c>
      <c r="M494" s="59"/>
      <c r="N494" s="59"/>
      <c r="Q494" s="52"/>
    </row>
    <row r="495" spans="8:17" s="43" customFormat="1" ht="12.75">
      <c r="H495" s="59"/>
      <c r="I495" s="59"/>
      <c r="J495" s="59"/>
      <c r="K495" s="59" t="e">
        <f t="shared" si="83"/>
        <v>#DIV/0!</v>
      </c>
      <c r="L495" s="59" t="e">
        <f t="shared" si="82"/>
        <v>#DIV/0!</v>
      </c>
      <c r="M495" s="59"/>
      <c r="N495" s="59"/>
      <c r="Q495" s="52"/>
    </row>
    <row r="496" spans="8:17" s="43" customFormat="1" ht="12.75">
      <c r="H496" s="59"/>
      <c r="I496" s="59"/>
      <c r="J496" s="59"/>
      <c r="K496" s="59" t="e">
        <f t="shared" si="83"/>
        <v>#DIV/0!</v>
      </c>
      <c r="L496" s="59" t="e">
        <f t="shared" si="82"/>
        <v>#DIV/0!</v>
      </c>
      <c r="M496" s="59"/>
      <c r="N496" s="59"/>
      <c r="Q496" s="52"/>
    </row>
    <row r="497" spans="8:17" s="43" customFormat="1" ht="12.75">
      <c r="H497" s="59"/>
      <c r="I497" s="59"/>
      <c r="J497" s="59"/>
      <c r="K497" s="59" t="e">
        <f t="shared" si="83"/>
        <v>#DIV/0!</v>
      </c>
      <c r="L497" s="59" t="e">
        <f t="shared" si="83"/>
        <v>#DIV/0!</v>
      </c>
      <c r="M497" s="59"/>
      <c r="N497" s="59"/>
      <c r="Q497" s="52"/>
    </row>
    <row r="498" spans="8:17" s="43" customFormat="1" ht="12.75">
      <c r="H498" s="59"/>
      <c r="I498" s="59"/>
      <c r="J498" s="59"/>
      <c r="K498" s="59" t="e">
        <f t="shared" si="83"/>
        <v>#DIV/0!</v>
      </c>
      <c r="L498" s="59" t="e">
        <f t="shared" si="83"/>
        <v>#DIV/0!</v>
      </c>
      <c r="M498" s="59"/>
      <c r="N498" s="59"/>
      <c r="Q498" s="52"/>
    </row>
    <row r="499" spans="8:17" s="43" customFormat="1" ht="12.75">
      <c r="H499" s="59"/>
      <c r="I499" s="59"/>
      <c r="J499" s="59"/>
      <c r="K499" s="59" t="e">
        <f t="shared" si="83"/>
        <v>#DIV/0!</v>
      </c>
      <c r="L499" s="59" t="e">
        <f t="shared" si="83"/>
        <v>#DIV/0!</v>
      </c>
      <c r="M499" s="59"/>
      <c r="N499" s="59"/>
      <c r="Q499" s="52"/>
    </row>
    <row r="500" spans="8:17" s="43" customFormat="1" ht="12.75">
      <c r="H500" s="59"/>
      <c r="I500" s="59"/>
      <c r="J500" s="59"/>
      <c r="K500" s="59" t="e">
        <f t="shared" si="83"/>
        <v>#DIV/0!</v>
      </c>
      <c r="L500" s="59" t="e">
        <f t="shared" si="83"/>
        <v>#DIV/0!</v>
      </c>
      <c r="M500" s="59"/>
      <c r="N500" s="59"/>
      <c r="Q500" s="52"/>
    </row>
    <row r="501" spans="8:17" s="43" customFormat="1" ht="12.75">
      <c r="H501" s="59"/>
      <c r="I501" s="59"/>
      <c r="J501" s="59"/>
      <c r="K501" s="59" t="e">
        <f t="shared" si="83"/>
        <v>#DIV/0!</v>
      </c>
      <c r="L501" s="59" t="e">
        <f t="shared" si="83"/>
        <v>#DIV/0!</v>
      </c>
      <c r="M501" s="59"/>
      <c r="N501" s="59"/>
      <c r="Q501" s="52"/>
    </row>
    <row r="502" spans="8:17" s="43" customFormat="1" ht="12.75">
      <c r="H502" s="59"/>
      <c r="I502" s="59"/>
      <c r="J502" s="59"/>
      <c r="K502" s="59" t="e">
        <f t="shared" si="83"/>
        <v>#DIV/0!</v>
      </c>
      <c r="L502" s="59" t="e">
        <f t="shared" si="83"/>
        <v>#DIV/0!</v>
      </c>
      <c r="M502" s="59"/>
      <c r="N502" s="59"/>
      <c r="Q502" s="52"/>
    </row>
    <row r="503" spans="8:17" s="43" customFormat="1" ht="12.75">
      <c r="H503" s="59"/>
      <c r="I503" s="59"/>
      <c r="J503" s="59"/>
      <c r="K503" s="59" t="e">
        <f t="shared" si="83"/>
        <v>#DIV/0!</v>
      </c>
      <c r="L503" s="59" t="e">
        <f t="shared" si="83"/>
        <v>#DIV/0!</v>
      </c>
      <c r="M503" s="59"/>
      <c r="N503" s="59"/>
      <c r="Q503" s="52"/>
    </row>
    <row r="504" spans="8:17" s="43" customFormat="1" ht="12.75">
      <c r="H504" s="59"/>
      <c r="I504" s="59"/>
      <c r="J504" s="59"/>
      <c r="K504" s="59" t="e">
        <f t="shared" si="83"/>
        <v>#DIV/0!</v>
      </c>
      <c r="L504" s="59" t="e">
        <f t="shared" si="83"/>
        <v>#DIV/0!</v>
      </c>
      <c r="M504" s="59"/>
      <c r="N504" s="59"/>
      <c r="Q504" s="52"/>
    </row>
    <row r="505" spans="8:17" s="43" customFormat="1" ht="12.75">
      <c r="H505" s="59"/>
      <c r="I505" s="59"/>
      <c r="J505" s="59"/>
      <c r="K505" s="59" t="e">
        <f t="shared" si="83"/>
        <v>#DIV/0!</v>
      </c>
      <c r="L505" s="59" t="e">
        <f t="shared" si="83"/>
        <v>#DIV/0!</v>
      </c>
      <c r="M505" s="59"/>
      <c r="N505" s="59"/>
      <c r="Q505" s="52"/>
    </row>
    <row r="506" spans="8:17" s="43" customFormat="1" ht="12.75">
      <c r="H506" s="59"/>
      <c r="I506" s="59"/>
      <c r="J506" s="59"/>
      <c r="K506" s="59" t="e">
        <f t="shared" si="83"/>
        <v>#DIV/0!</v>
      </c>
      <c r="L506" s="59" t="e">
        <f t="shared" si="83"/>
        <v>#DIV/0!</v>
      </c>
      <c r="M506" s="59"/>
      <c r="N506" s="59"/>
      <c r="Q506" s="52"/>
    </row>
    <row r="507" spans="8:17" s="43" customFormat="1" ht="12.75">
      <c r="H507" s="59"/>
      <c r="I507" s="59"/>
      <c r="J507" s="59"/>
      <c r="K507" s="59" t="e">
        <f t="shared" si="83"/>
        <v>#DIV/0!</v>
      </c>
      <c r="L507" s="59" t="e">
        <f t="shared" si="83"/>
        <v>#DIV/0!</v>
      </c>
      <c r="M507" s="59"/>
      <c r="N507" s="59"/>
      <c r="Q507" s="52"/>
    </row>
    <row r="508" spans="8:17" s="43" customFormat="1" ht="12.75">
      <c r="H508" s="59"/>
      <c r="I508" s="59"/>
      <c r="J508" s="59"/>
      <c r="K508" s="59" t="e">
        <f t="shared" si="83"/>
        <v>#DIV/0!</v>
      </c>
      <c r="L508" s="59" t="e">
        <f t="shared" si="83"/>
        <v>#DIV/0!</v>
      </c>
      <c r="M508" s="59"/>
      <c r="N508" s="59"/>
      <c r="Q508" s="52"/>
    </row>
    <row r="509" spans="8:17" s="43" customFormat="1" ht="12.75">
      <c r="H509" s="59"/>
      <c r="I509" s="59"/>
      <c r="J509" s="59"/>
      <c r="K509" s="59" t="e">
        <f t="shared" ref="K509:L518" si="84">+K76/$H$443</f>
        <v>#DIV/0!</v>
      </c>
      <c r="L509" s="59" t="e">
        <f t="shared" si="84"/>
        <v>#DIV/0!</v>
      </c>
      <c r="M509" s="59"/>
      <c r="N509" s="59"/>
      <c r="Q509" s="52"/>
    </row>
    <row r="510" spans="8:17" s="43" customFormat="1" ht="12.75">
      <c r="H510" s="59"/>
      <c r="I510" s="59"/>
      <c r="J510" s="59"/>
      <c r="K510" s="59" t="e">
        <f t="shared" si="84"/>
        <v>#DIV/0!</v>
      </c>
      <c r="L510" s="59" t="e">
        <f t="shared" si="84"/>
        <v>#DIV/0!</v>
      </c>
      <c r="M510" s="59"/>
      <c r="N510" s="59"/>
      <c r="Q510" s="52"/>
    </row>
    <row r="511" spans="8:17" s="43" customFormat="1" ht="12.75">
      <c r="H511" s="59"/>
      <c r="I511" s="59"/>
      <c r="J511" s="59"/>
      <c r="K511" s="59" t="e">
        <f t="shared" si="84"/>
        <v>#DIV/0!</v>
      </c>
      <c r="L511" s="59" t="e">
        <f t="shared" si="84"/>
        <v>#DIV/0!</v>
      </c>
      <c r="M511" s="59"/>
      <c r="N511" s="59"/>
      <c r="Q511" s="52"/>
    </row>
    <row r="512" spans="8:17" s="43" customFormat="1" ht="12.75">
      <c r="H512" s="59"/>
      <c r="I512" s="59"/>
      <c r="J512" s="59"/>
      <c r="K512" s="59" t="e">
        <f t="shared" si="84"/>
        <v>#DIV/0!</v>
      </c>
      <c r="L512" s="59" t="e">
        <f t="shared" si="84"/>
        <v>#DIV/0!</v>
      </c>
      <c r="M512" s="59"/>
      <c r="N512" s="59"/>
      <c r="Q512" s="52"/>
    </row>
    <row r="513" spans="8:17" s="43" customFormat="1" ht="12.75">
      <c r="H513" s="59"/>
      <c r="I513" s="59"/>
      <c r="J513" s="59"/>
      <c r="K513" s="59" t="e">
        <f t="shared" si="84"/>
        <v>#DIV/0!</v>
      </c>
      <c r="L513" s="59" t="e">
        <f t="shared" si="84"/>
        <v>#DIV/0!</v>
      </c>
      <c r="M513" s="59"/>
      <c r="N513" s="59"/>
      <c r="Q513" s="52"/>
    </row>
    <row r="514" spans="8:17" s="43" customFormat="1" ht="12.75">
      <c r="H514" s="59"/>
      <c r="I514" s="59"/>
      <c r="J514" s="59"/>
      <c r="K514" s="59" t="e">
        <f t="shared" si="84"/>
        <v>#DIV/0!</v>
      </c>
      <c r="L514" s="59" t="e">
        <f t="shared" si="84"/>
        <v>#DIV/0!</v>
      </c>
      <c r="M514" s="59"/>
      <c r="N514" s="59"/>
      <c r="Q514" s="52"/>
    </row>
    <row r="515" spans="8:17" s="43" customFormat="1" ht="12.75">
      <c r="H515" s="59"/>
      <c r="I515" s="59"/>
      <c r="J515" s="59"/>
      <c r="K515" s="59" t="e">
        <f t="shared" si="84"/>
        <v>#DIV/0!</v>
      </c>
      <c r="L515" s="59" t="e">
        <f t="shared" si="84"/>
        <v>#DIV/0!</v>
      </c>
      <c r="M515" s="59"/>
      <c r="N515" s="59"/>
      <c r="Q515" s="52"/>
    </row>
    <row r="516" spans="8:17" s="43" customFormat="1" ht="12.75">
      <c r="H516" s="59"/>
      <c r="I516" s="59"/>
      <c r="J516" s="59"/>
      <c r="K516" s="59" t="e">
        <f t="shared" si="84"/>
        <v>#DIV/0!</v>
      </c>
      <c r="L516" s="59" t="e">
        <f t="shared" si="84"/>
        <v>#DIV/0!</v>
      </c>
      <c r="M516" s="59"/>
      <c r="N516" s="59"/>
      <c r="Q516" s="52"/>
    </row>
    <row r="517" spans="8:17" s="43" customFormat="1" ht="12.75">
      <c r="H517" s="59"/>
      <c r="I517" s="59"/>
      <c r="J517" s="59"/>
      <c r="K517" s="59" t="e">
        <f t="shared" si="84"/>
        <v>#DIV/0!</v>
      </c>
      <c r="L517" s="59" t="e">
        <f t="shared" si="84"/>
        <v>#DIV/0!</v>
      </c>
      <c r="M517" s="59"/>
      <c r="N517" s="59"/>
      <c r="Q517" s="52"/>
    </row>
    <row r="518" spans="8:17" s="43" customFormat="1" ht="12.75">
      <c r="H518" s="59"/>
      <c r="I518" s="59"/>
      <c r="J518" s="59"/>
      <c r="K518" s="59" t="e">
        <f t="shared" si="84"/>
        <v>#DIV/0!</v>
      </c>
      <c r="L518" s="59" t="e">
        <f t="shared" si="84"/>
        <v>#DIV/0!</v>
      </c>
      <c r="M518" s="59"/>
      <c r="N518" s="59"/>
      <c r="Q518" s="52"/>
    </row>
    <row r="519" spans="8:17" s="43" customFormat="1" ht="12.75">
      <c r="H519" s="59"/>
      <c r="I519" s="59"/>
      <c r="J519" s="59"/>
      <c r="K519" s="59" t="e">
        <f t="shared" ref="K519:L525" si="85">+K104/$H$443</f>
        <v>#DIV/0!</v>
      </c>
      <c r="L519" s="59" t="e">
        <f t="shared" si="85"/>
        <v>#DIV/0!</v>
      </c>
      <c r="M519" s="59"/>
      <c r="N519" s="59"/>
      <c r="Q519" s="52"/>
    </row>
    <row r="520" spans="8:17" s="43" customFormat="1" ht="12.75">
      <c r="H520" s="59"/>
      <c r="I520" s="59"/>
      <c r="J520" s="59"/>
      <c r="K520" s="59" t="e">
        <f t="shared" si="85"/>
        <v>#DIV/0!</v>
      </c>
      <c r="L520" s="59" t="e">
        <f t="shared" si="85"/>
        <v>#DIV/0!</v>
      </c>
      <c r="M520" s="59"/>
      <c r="N520" s="59"/>
      <c r="Q520" s="52"/>
    </row>
    <row r="521" spans="8:17" s="43" customFormat="1" ht="12.75">
      <c r="H521" s="59"/>
      <c r="I521" s="59"/>
      <c r="J521" s="59"/>
      <c r="K521" s="59" t="e">
        <f t="shared" si="85"/>
        <v>#DIV/0!</v>
      </c>
      <c r="L521" s="59" t="e">
        <f t="shared" si="85"/>
        <v>#DIV/0!</v>
      </c>
      <c r="M521" s="59"/>
      <c r="N521" s="59"/>
      <c r="Q521" s="52"/>
    </row>
    <row r="522" spans="8:17" s="43" customFormat="1" ht="12.75">
      <c r="H522" s="59"/>
      <c r="I522" s="59"/>
      <c r="J522" s="59"/>
      <c r="K522" s="59" t="e">
        <f t="shared" si="85"/>
        <v>#DIV/0!</v>
      </c>
      <c r="L522" s="59" t="e">
        <f t="shared" si="85"/>
        <v>#DIV/0!</v>
      </c>
      <c r="M522" s="59"/>
      <c r="N522" s="59"/>
      <c r="Q522" s="52"/>
    </row>
    <row r="523" spans="8:17" s="43" customFormat="1" ht="12.75">
      <c r="H523" s="59"/>
      <c r="I523" s="59"/>
      <c r="J523" s="59"/>
      <c r="K523" s="59" t="e">
        <f t="shared" si="85"/>
        <v>#DIV/0!</v>
      </c>
      <c r="L523" s="59" t="e">
        <f t="shared" si="85"/>
        <v>#DIV/0!</v>
      </c>
      <c r="M523" s="59"/>
      <c r="N523" s="59"/>
      <c r="Q523" s="52"/>
    </row>
    <row r="524" spans="8:17" s="43" customFormat="1" ht="12.75">
      <c r="H524" s="59"/>
      <c r="I524" s="59"/>
      <c r="J524" s="59"/>
      <c r="K524" s="59" t="e">
        <f t="shared" si="85"/>
        <v>#DIV/0!</v>
      </c>
      <c r="L524" s="59" t="e">
        <f t="shared" si="85"/>
        <v>#DIV/0!</v>
      </c>
      <c r="M524" s="59"/>
      <c r="N524" s="59"/>
      <c r="Q524" s="52"/>
    </row>
    <row r="525" spans="8:17" s="43" customFormat="1" ht="12.75">
      <c r="H525" s="59"/>
      <c r="I525" s="59"/>
      <c r="J525" s="59"/>
      <c r="K525" s="59" t="e">
        <f t="shared" si="85"/>
        <v>#DIV/0!</v>
      </c>
      <c r="L525" s="59" t="e">
        <f t="shared" si="85"/>
        <v>#DIV/0!</v>
      </c>
      <c r="M525" s="59"/>
      <c r="N525" s="59"/>
      <c r="Q525" s="52"/>
    </row>
    <row r="526" spans="8:17" s="43" customFormat="1" ht="12.75">
      <c r="H526" s="59"/>
      <c r="I526" s="59"/>
      <c r="J526" s="59"/>
      <c r="K526" s="59" t="e">
        <f t="shared" ref="K526:L538" si="86">+K87/$H$443</f>
        <v>#DIV/0!</v>
      </c>
      <c r="L526" s="59" t="e">
        <f t="shared" si="86"/>
        <v>#DIV/0!</v>
      </c>
      <c r="M526" s="59"/>
      <c r="N526" s="59"/>
      <c r="Q526" s="52"/>
    </row>
    <row r="527" spans="8:17" s="43" customFormat="1" ht="12.75">
      <c r="H527" s="59"/>
      <c r="I527" s="59"/>
      <c r="J527" s="59"/>
      <c r="K527" s="59" t="e">
        <f t="shared" si="86"/>
        <v>#DIV/0!</v>
      </c>
      <c r="L527" s="59" t="e">
        <f t="shared" si="86"/>
        <v>#DIV/0!</v>
      </c>
      <c r="M527" s="59"/>
      <c r="N527" s="59"/>
      <c r="Q527" s="52"/>
    </row>
    <row r="528" spans="8:17" s="43" customFormat="1" ht="12.75">
      <c r="H528" s="59"/>
      <c r="I528" s="59"/>
      <c r="J528" s="59"/>
      <c r="K528" s="59" t="e">
        <f t="shared" si="86"/>
        <v>#DIV/0!</v>
      </c>
      <c r="L528" s="59" t="e">
        <f t="shared" si="86"/>
        <v>#DIV/0!</v>
      </c>
      <c r="M528" s="59"/>
      <c r="N528" s="59"/>
      <c r="Q528" s="52"/>
    </row>
    <row r="529" spans="8:17" s="43" customFormat="1" ht="12.75">
      <c r="H529" s="59"/>
      <c r="I529" s="59"/>
      <c r="J529" s="59"/>
      <c r="K529" s="59" t="e">
        <f t="shared" si="86"/>
        <v>#DIV/0!</v>
      </c>
      <c r="L529" s="59" t="e">
        <f t="shared" si="86"/>
        <v>#DIV/0!</v>
      </c>
      <c r="M529" s="59"/>
      <c r="N529" s="59"/>
      <c r="Q529" s="52"/>
    </row>
    <row r="530" spans="8:17" s="43" customFormat="1" ht="12.75">
      <c r="H530" s="59"/>
      <c r="I530" s="59"/>
      <c r="J530" s="59"/>
      <c r="K530" s="59" t="e">
        <f t="shared" si="86"/>
        <v>#DIV/0!</v>
      </c>
      <c r="L530" s="59" t="e">
        <f t="shared" si="86"/>
        <v>#DIV/0!</v>
      </c>
      <c r="M530" s="59"/>
      <c r="N530" s="59"/>
      <c r="Q530" s="52"/>
    </row>
    <row r="531" spans="8:17" s="43" customFormat="1" ht="12.75">
      <c r="H531" s="59"/>
      <c r="I531" s="59"/>
      <c r="J531" s="59"/>
      <c r="K531" s="59" t="e">
        <f t="shared" si="86"/>
        <v>#DIV/0!</v>
      </c>
      <c r="L531" s="59" t="e">
        <f t="shared" si="86"/>
        <v>#DIV/0!</v>
      </c>
      <c r="M531" s="59"/>
      <c r="N531" s="59"/>
      <c r="Q531" s="52"/>
    </row>
    <row r="532" spans="8:17" s="43" customFormat="1" ht="12.75">
      <c r="H532" s="59"/>
      <c r="I532" s="59"/>
      <c r="J532" s="59"/>
      <c r="K532" s="59" t="e">
        <f t="shared" si="86"/>
        <v>#DIV/0!</v>
      </c>
      <c r="L532" s="59" t="e">
        <f t="shared" si="86"/>
        <v>#DIV/0!</v>
      </c>
      <c r="M532" s="59"/>
      <c r="N532" s="59"/>
      <c r="Q532" s="52"/>
    </row>
    <row r="533" spans="8:17" s="43" customFormat="1" ht="12.75">
      <c r="H533" s="59"/>
      <c r="I533" s="59"/>
      <c r="J533" s="59"/>
      <c r="K533" s="59" t="e">
        <f t="shared" si="86"/>
        <v>#DIV/0!</v>
      </c>
      <c r="L533" s="59" t="e">
        <f t="shared" si="86"/>
        <v>#DIV/0!</v>
      </c>
      <c r="M533" s="59"/>
      <c r="N533" s="59"/>
      <c r="Q533" s="52"/>
    </row>
    <row r="534" spans="8:17" s="43" customFormat="1" ht="12.75">
      <c r="H534" s="59"/>
      <c r="I534" s="59"/>
      <c r="J534" s="59"/>
      <c r="K534" s="59" t="e">
        <f t="shared" si="86"/>
        <v>#DIV/0!</v>
      </c>
      <c r="L534" s="59" t="e">
        <f t="shared" si="86"/>
        <v>#DIV/0!</v>
      </c>
      <c r="M534" s="59"/>
      <c r="N534" s="59"/>
      <c r="Q534" s="52"/>
    </row>
    <row r="535" spans="8:17" s="43" customFormat="1" ht="12.75">
      <c r="H535" s="59"/>
      <c r="I535" s="59"/>
      <c r="J535" s="59"/>
      <c r="K535" s="59" t="e">
        <f t="shared" si="86"/>
        <v>#DIV/0!</v>
      </c>
      <c r="L535" s="59" t="e">
        <f t="shared" si="86"/>
        <v>#DIV/0!</v>
      </c>
      <c r="M535" s="59"/>
      <c r="N535" s="59"/>
      <c r="Q535" s="52"/>
    </row>
    <row r="536" spans="8:17" s="43" customFormat="1" ht="12.75">
      <c r="H536" s="59"/>
      <c r="I536" s="59"/>
      <c r="J536" s="59"/>
      <c r="K536" s="59" t="e">
        <f t="shared" si="86"/>
        <v>#DIV/0!</v>
      </c>
      <c r="L536" s="59" t="e">
        <f t="shared" si="86"/>
        <v>#DIV/0!</v>
      </c>
      <c r="M536" s="59"/>
      <c r="N536" s="59"/>
      <c r="Q536" s="52"/>
    </row>
    <row r="537" spans="8:17" s="43" customFormat="1" ht="12.75">
      <c r="H537" s="59"/>
      <c r="I537" s="59"/>
      <c r="J537" s="59"/>
      <c r="K537" s="59" t="e">
        <f t="shared" si="86"/>
        <v>#DIV/0!</v>
      </c>
      <c r="L537" s="59" t="e">
        <f t="shared" si="86"/>
        <v>#DIV/0!</v>
      </c>
      <c r="M537" s="59"/>
      <c r="N537" s="59"/>
      <c r="Q537" s="52"/>
    </row>
    <row r="538" spans="8:17" s="43" customFormat="1" ht="12.75">
      <c r="H538" s="59"/>
      <c r="I538" s="59"/>
      <c r="J538" s="59"/>
      <c r="K538" s="59" t="e">
        <f t="shared" si="86"/>
        <v>#DIV/0!</v>
      </c>
      <c r="L538" s="59" t="e">
        <f t="shared" si="86"/>
        <v>#DIV/0!</v>
      </c>
      <c r="M538" s="59"/>
      <c r="N538" s="59"/>
      <c r="Q538" s="52"/>
    </row>
    <row r="539" spans="8:17" s="43" customFormat="1" ht="12.75">
      <c r="H539" s="59"/>
      <c r="I539" s="59"/>
      <c r="J539" s="59"/>
      <c r="K539" s="59" t="e">
        <f>+K103/$H$443</f>
        <v>#DIV/0!</v>
      </c>
      <c r="L539" s="59" t="e">
        <f>+L103/$H$443</f>
        <v>#DIV/0!</v>
      </c>
      <c r="M539" s="59"/>
      <c r="N539" s="59"/>
      <c r="Q539" s="52"/>
    </row>
    <row r="540" spans="8:17" s="43" customFormat="1" ht="12.75">
      <c r="H540" s="59"/>
      <c r="I540" s="59"/>
      <c r="J540" s="59"/>
      <c r="K540" s="59" t="e">
        <f t="shared" ref="K540:L555" si="87">+K111/$H$443</f>
        <v>#DIV/0!</v>
      </c>
      <c r="L540" s="59" t="e">
        <f t="shared" si="87"/>
        <v>#DIV/0!</v>
      </c>
      <c r="M540" s="59"/>
      <c r="N540" s="59"/>
      <c r="Q540" s="52"/>
    </row>
    <row r="541" spans="8:17" s="43" customFormat="1" ht="12.75">
      <c r="H541" s="59"/>
      <c r="I541" s="59"/>
      <c r="J541" s="59"/>
      <c r="K541" s="59" t="e">
        <f t="shared" si="87"/>
        <v>#DIV/0!</v>
      </c>
      <c r="L541" s="59" t="e">
        <f t="shared" si="87"/>
        <v>#DIV/0!</v>
      </c>
      <c r="M541" s="59"/>
      <c r="N541" s="59"/>
      <c r="Q541" s="52"/>
    </row>
    <row r="542" spans="8:17" s="43" customFormat="1" ht="12.75">
      <c r="H542" s="59"/>
      <c r="I542" s="59"/>
      <c r="J542" s="59"/>
      <c r="K542" s="59" t="e">
        <f t="shared" si="87"/>
        <v>#DIV/0!</v>
      </c>
      <c r="L542" s="59" t="e">
        <f t="shared" si="87"/>
        <v>#DIV/0!</v>
      </c>
      <c r="M542" s="59"/>
      <c r="N542" s="59"/>
      <c r="Q542" s="52"/>
    </row>
    <row r="543" spans="8:17" s="43" customFormat="1" ht="12.75">
      <c r="H543" s="59"/>
      <c r="I543" s="59"/>
      <c r="J543" s="59"/>
      <c r="K543" s="59" t="e">
        <f t="shared" si="87"/>
        <v>#DIV/0!</v>
      </c>
      <c r="L543" s="59" t="e">
        <f t="shared" si="87"/>
        <v>#DIV/0!</v>
      </c>
      <c r="M543" s="59"/>
      <c r="N543" s="59"/>
      <c r="Q543" s="52"/>
    </row>
    <row r="544" spans="8:17" s="43" customFormat="1" ht="12.75">
      <c r="H544" s="59"/>
      <c r="I544" s="59"/>
      <c r="J544" s="59"/>
      <c r="K544" s="59" t="e">
        <f t="shared" si="87"/>
        <v>#DIV/0!</v>
      </c>
      <c r="L544" s="59" t="e">
        <f>+L116/$H$443</f>
        <v>#DIV/0!</v>
      </c>
      <c r="M544" s="59"/>
      <c r="N544" s="59"/>
      <c r="Q544" s="52"/>
    </row>
    <row r="545" spans="8:17" s="43" customFormat="1" ht="12.75">
      <c r="H545" s="59"/>
      <c r="I545" s="59"/>
      <c r="J545" s="59"/>
      <c r="K545" s="59" t="e">
        <f t="shared" si="87"/>
        <v>#DIV/0!</v>
      </c>
      <c r="L545" s="59" t="e">
        <f>+L115/$H$443</f>
        <v>#DIV/0!</v>
      </c>
      <c r="M545" s="59"/>
      <c r="N545" s="59"/>
      <c r="Q545" s="52"/>
    </row>
    <row r="546" spans="8:17" s="43" customFormat="1" ht="12.75">
      <c r="H546" s="59"/>
      <c r="I546" s="59"/>
      <c r="J546" s="59"/>
      <c r="K546" s="59" t="e">
        <f t="shared" si="87"/>
        <v>#DIV/0!</v>
      </c>
      <c r="L546" s="59" t="e">
        <f t="shared" si="87"/>
        <v>#DIV/0!</v>
      </c>
      <c r="M546" s="59"/>
      <c r="N546" s="59"/>
      <c r="Q546" s="52"/>
    </row>
    <row r="547" spans="8:17" s="43" customFormat="1" ht="12.75">
      <c r="H547" s="59"/>
      <c r="I547" s="59"/>
      <c r="J547" s="59"/>
      <c r="K547" s="59" t="e">
        <f t="shared" si="87"/>
        <v>#DIV/0!</v>
      </c>
      <c r="L547" s="59" t="e">
        <f t="shared" si="87"/>
        <v>#DIV/0!</v>
      </c>
      <c r="M547" s="59"/>
      <c r="N547" s="59"/>
      <c r="Q547" s="52"/>
    </row>
    <row r="548" spans="8:17" s="43" customFormat="1" ht="12.75">
      <c r="H548" s="59"/>
      <c r="I548" s="59"/>
      <c r="J548" s="59"/>
      <c r="K548" s="59" t="e">
        <f t="shared" si="87"/>
        <v>#DIV/0!</v>
      </c>
      <c r="L548" s="59" t="e">
        <f t="shared" si="87"/>
        <v>#DIV/0!</v>
      </c>
      <c r="M548" s="59"/>
      <c r="N548" s="59"/>
      <c r="Q548" s="52"/>
    </row>
    <row r="549" spans="8:17" s="43" customFormat="1" ht="12.75">
      <c r="H549" s="59"/>
      <c r="I549" s="59"/>
      <c r="J549" s="59"/>
      <c r="K549" s="59" t="e">
        <f t="shared" si="87"/>
        <v>#DIV/0!</v>
      </c>
      <c r="L549" s="59" t="e">
        <f t="shared" si="87"/>
        <v>#DIV/0!</v>
      </c>
      <c r="M549" s="59"/>
      <c r="N549" s="59"/>
      <c r="Q549" s="52"/>
    </row>
    <row r="550" spans="8:17" s="43" customFormat="1" ht="12.75">
      <c r="H550" s="59"/>
      <c r="I550" s="59"/>
      <c r="J550" s="59"/>
      <c r="K550" s="59" t="e">
        <f t="shared" si="87"/>
        <v>#DIV/0!</v>
      </c>
      <c r="L550" s="59" t="e">
        <f t="shared" si="87"/>
        <v>#DIV/0!</v>
      </c>
      <c r="M550" s="59"/>
      <c r="N550" s="59"/>
      <c r="Q550" s="52"/>
    </row>
    <row r="551" spans="8:17" s="43" customFormat="1" ht="12.75">
      <c r="H551" s="59"/>
      <c r="I551" s="59"/>
      <c r="J551" s="59"/>
      <c r="K551" s="59" t="e">
        <f t="shared" si="87"/>
        <v>#DIV/0!</v>
      </c>
      <c r="L551" s="59" t="e">
        <f t="shared" si="87"/>
        <v>#DIV/0!</v>
      </c>
      <c r="M551" s="59"/>
      <c r="N551" s="59"/>
      <c r="Q551" s="52"/>
    </row>
    <row r="552" spans="8:17" s="43" customFormat="1" ht="12.75">
      <c r="H552" s="59"/>
      <c r="I552" s="59"/>
      <c r="J552" s="59"/>
      <c r="K552" s="59" t="e">
        <f t="shared" si="87"/>
        <v>#DIV/0!</v>
      </c>
      <c r="L552" s="59" t="e">
        <f t="shared" si="87"/>
        <v>#DIV/0!</v>
      </c>
      <c r="M552" s="59"/>
      <c r="N552" s="59"/>
      <c r="Q552" s="52"/>
    </row>
    <row r="553" spans="8:17" s="43" customFormat="1" ht="12.75">
      <c r="H553" s="59"/>
      <c r="I553" s="59"/>
      <c r="J553" s="59"/>
      <c r="K553" s="59" t="e">
        <f t="shared" si="87"/>
        <v>#DIV/0!</v>
      </c>
      <c r="L553" s="59" t="e">
        <f t="shared" si="87"/>
        <v>#DIV/0!</v>
      </c>
      <c r="M553" s="59"/>
      <c r="N553" s="59"/>
      <c r="Q553" s="52"/>
    </row>
    <row r="554" spans="8:17" s="43" customFormat="1" ht="12.75">
      <c r="H554" s="59"/>
      <c r="I554" s="59"/>
      <c r="J554" s="59"/>
      <c r="K554" s="59" t="e">
        <f t="shared" si="87"/>
        <v>#DIV/0!</v>
      </c>
      <c r="L554" s="59" t="e">
        <f t="shared" si="87"/>
        <v>#DIV/0!</v>
      </c>
      <c r="M554" s="59"/>
      <c r="N554" s="59"/>
      <c r="Q554" s="52"/>
    </row>
    <row r="555" spans="8:17" s="43" customFormat="1" ht="12.75">
      <c r="H555" s="59"/>
      <c r="I555" s="59"/>
      <c r="J555" s="59"/>
      <c r="K555" s="59" t="e">
        <f t="shared" si="87"/>
        <v>#DIV/0!</v>
      </c>
      <c r="L555" s="59" t="e">
        <f t="shared" si="87"/>
        <v>#DIV/0!</v>
      </c>
      <c r="M555" s="59"/>
      <c r="N555" s="59"/>
      <c r="Q555" s="52"/>
    </row>
    <row r="556" spans="8:17" s="43" customFormat="1" ht="12.75">
      <c r="H556" s="59"/>
      <c r="I556" s="59"/>
      <c r="J556" s="59"/>
      <c r="K556" s="59" t="e">
        <f t="shared" ref="K556:L571" si="88">+K127/$H$443</f>
        <v>#DIV/0!</v>
      </c>
      <c r="L556" s="59" t="e">
        <f t="shared" si="88"/>
        <v>#DIV/0!</v>
      </c>
      <c r="M556" s="59"/>
      <c r="N556" s="59"/>
      <c r="Q556" s="52"/>
    </row>
    <row r="557" spans="8:17" s="43" customFormat="1" ht="12.75">
      <c r="H557" s="59"/>
      <c r="I557" s="59"/>
      <c r="J557" s="59"/>
      <c r="K557" s="59" t="e">
        <f t="shared" si="88"/>
        <v>#DIV/0!</v>
      </c>
      <c r="L557" s="59" t="e">
        <f t="shared" si="88"/>
        <v>#DIV/0!</v>
      </c>
      <c r="M557" s="59"/>
      <c r="N557" s="59"/>
      <c r="Q557" s="52"/>
    </row>
    <row r="558" spans="8:17" s="43" customFormat="1" ht="12.75">
      <c r="H558" s="59"/>
      <c r="I558" s="59"/>
      <c r="J558" s="59"/>
      <c r="K558" s="59" t="e">
        <f t="shared" si="88"/>
        <v>#DIV/0!</v>
      </c>
      <c r="L558" s="59" t="e">
        <f t="shared" si="88"/>
        <v>#DIV/0!</v>
      </c>
      <c r="M558" s="59"/>
      <c r="N558" s="59"/>
      <c r="Q558" s="52"/>
    </row>
    <row r="559" spans="8:17" s="43" customFormat="1" ht="12.75">
      <c r="H559" s="59"/>
      <c r="I559" s="59"/>
      <c r="J559" s="59"/>
      <c r="K559" s="59" t="e">
        <f t="shared" si="88"/>
        <v>#DIV/0!</v>
      </c>
      <c r="L559" s="59" t="e">
        <f t="shared" si="88"/>
        <v>#DIV/0!</v>
      </c>
      <c r="M559" s="59"/>
      <c r="N559" s="59"/>
      <c r="Q559" s="52"/>
    </row>
    <row r="560" spans="8:17" s="43" customFormat="1" ht="12.75">
      <c r="H560" s="59"/>
      <c r="I560" s="59"/>
      <c r="J560" s="59"/>
      <c r="K560" s="59" t="e">
        <f t="shared" si="88"/>
        <v>#DIV/0!</v>
      </c>
      <c r="L560" s="59" t="e">
        <f t="shared" si="88"/>
        <v>#DIV/0!</v>
      </c>
      <c r="M560" s="59"/>
      <c r="N560" s="59"/>
      <c r="Q560" s="52"/>
    </row>
    <row r="561" spans="8:17" s="43" customFormat="1" ht="12.75">
      <c r="H561" s="59"/>
      <c r="I561" s="59"/>
      <c r="J561" s="59"/>
      <c r="K561" s="59" t="e">
        <f t="shared" si="88"/>
        <v>#DIV/0!</v>
      </c>
      <c r="L561" s="59" t="e">
        <f t="shared" si="88"/>
        <v>#DIV/0!</v>
      </c>
      <c r="M561" s="59"/>
      <c r="N561" s="59"/>
      <c r="Q561" s="52"/>
    </row>
    <row r="562" spans="8:17" s="43" customFormat="1" ht="12.75">
      <c r="H562" s="59"/>
      <c r="I562" s="59"/>
      <c r="J562" s="59"/>
      <c r="K562" s="59" t="e">
        <f t="shared" si="88"/>
        <v>#DIV/0!</v>
      </c>
      <c r="L562" s="59" t="e">
        <f t="shared" si="88"/>
        <v>#DIV/0!</v>
      </c>
      <c r="M562" s="59"/>
      <c r="N562" s="59"/>
      <c r="Q562" s="52"/>
    </row>
    <row r="563" spans="8:17" s="43" customFormat="1" ht="12.75">
      <c r="H563" s="59"/>
      <c r="I563" s="59"/>
      <c r="J563" s="59"/>
      <c r="K563" s="59" t="e">
        <f t="shared" si="88"/>
        <v>#DIV/0!</v>
      </c>
      <c r="L563" s="59" t="e">
        <f t="shared" si="88"/>
        <v>#DIV/0!</v>
      </c>
      <c r="M563" s="59"/>
      <c r="N563" s="59"/>
      <c r="Q563" s="52"/>
    </row>
    <row r="564" spans="8:17" s="43" customFormat="1" ht="12.75">
      <c r="H564" s="59"/>
      <c r="I564" s="59"/>
      <c r="J564" s="59"/>
      <c r="K564" s="59" t="e">
        <f t="shared" si="88"/>
        <v>#DIV/0!</v>
      </c>
      <c r="L564" s="59" t="e">
        <f t="shared" si="88"/>
        <v>#DIV/0!</v>
      </c>
      <c r="M564" s="59"/>
      <c r="N564" s="59"/>
      <c r="Q564" s="52"/>
    </row>
    <row r="565" spans="8:17" s="43" customFormat="1" ht="12.75">
      <c r="H565" s="59"/>
      <c r="I565" s="59"/>
      <c r="J565" s="59"/>
      <c r="K565" s="59" t="e">
        <f t="shared" si="88"/>
        <v>#DIV/0!</v>
      </c>
      <c r="L565" s="59" t="e">
        <f t="shared" si="88"/>
        <v>#DIV/0!</v>
      </c>
      <c r="M565" s="59"/>
      <c r="N565" s="59"/>
      <c r="Q565" s="52"/>
    </row>
    <row r="566" spans="8:17" s="43" customFormat="1" ht="12.75">
      <c r="H566" s="59"/>
      <c r="I566" s="59"/>
      <c r="J566" s="59"/>
      <c r="K566" s="59" t="e">
        <f t="shared" si="88"/>
        <v>#DIV/0!</v>
      </c>
      <c r="L566" s="59" t="e">
        <f t="shared" si="88"/>
        <v>#DIV/0!</v>
      </c>
      <c r="M566" s="59"/>
      <c r="N566" s="59"/>
      <c r="Q566" s="52"/>
    </row>
    <row r="567" spans="8:17" s="43" customFormat="1" ht="12.75">
      <c r="H567" s="59"/>
      <c r="I567" s="59"/>
      <c r="J567" s="59"/>
      <c r="K567" s="59" t="e">
        <f t="shared" si="88"/>
        <v>#DIV/0!</v>
      </c>
      <c r="L567" s="59" t="e">
        <f t="shared" si="88"/>
        <v>#DIV/0!</v>
      </c>
      <c r="M567" s="59"/>
      <c r="N567" s="59"/>
      <c r="Q567" s="52"/>
    </row>
    <row r="568" spans="8:17" s="43" customFormat="1" ht="12.75">
      <c r="H568" s="59"/>
      <c r="I568" s="59"/>
      <c r="J568" s="59"/>
      <c r="K568" s="59" t="e">
        <f t="shared" si="88"/>
        <v>#DIV/0!</v>
      </c>
      <c r="L568" s="59" t="e">
        <f t="shared" si="88"/>
        <v>#DIV/0!</v>
      </c>
      <c r="M568" s="59"/>
      <c r="N568" s="59"/>
      <c r="Q568" s="52"/>
    </row>
    <row r="569" spans="8:17" s="43" customFormat="1" ht="12.75">
      <c r="H569" s="59"/>
      <c r="I569" s="59"/>
      <c r="J569" s="59"/>
      <c r="K569" s="59" t="e">
        <f t="shared" si="88"/>
        <v>#DIV/0!</v>
      </c>
      <c r="L569" s="59" t="e">
        <f t="shared" si="88"/>
        <v>#DIV/0!</v>
      </c>
      <c r="M569" s="59"/>
      <c r="N569" s="59"/>
      <c r="Q569" s="52"/>
    </row>
    <row r="570" spans="8:17" s="43" customFormat="1" ht="12.75">
      <c r="H570" s="59"/>
      <c r="I570" s="59"/>
      <c r="J570" s="59"/>
      <c r="K570" s="59" t="e">
        <f t="shared" si="88"/>
        <v>#DIV/0!</v>
      </c>
      <c r="L570" s="59" t="e">
        <f t="shared" si="88"/>
        <v>#DIV/0!</v>
      </c>
      <c r="M570" s="59"/>
      <c r="N570" s="59"/>
      <c r="Q570" s="52"/>
    </row>
    <row r="571" spans="8:17" s="43" customFormat="1" ht="12.75">
      <c r="H571" s="59"/>
      <c r="I571" s="59"/>
      <c r="J571" s="59"/>
      <c r="K571" s="59" t="e">
        <f t="shared" si="88"/>
        <v>#DIV/0!</v>
      </c>
      <c r="L571" s="59" t="e">
        <f t="shared" si="88"/>
        <v>#DIV/0!</v>
      </c>
      <c r="M571" s="59"/>
      <c r="N571" s="59"/>
      <c r="Q571" s="52"/>
    </row>
    <row r="572" spans="8:17" s="43" customFormat="1" ht="12.75">
      <c r="H572" s="59"/>
      <c r="I572" s="59"/>
      <c r="J572" s="59"/>
      <c r="K572" s="59" t="e">
        <f t="shared" ref="K572:L587" si="89">+K143/$H$443</f>
        <v>#DIV/0!</v>
      </c>
      <c r="L572" s="59" t="e">
        <f t="shared" si="89"/>
        <v>#DIV/0!</v>
      </c>
      <c r="M572" s="59"/>
      <c r="N572" s="59"/>
      <c r="Q572" s="52"/>
    </row>
    <row r="573" spans="8:17" s="43" customFormat="1" ht="12.75">
      <c r="H573" s="59"/>
      <c r="I573" s="59"/>
      <c r="J573" s="59"/>
      <c r="K573" s="59" t="e">
        <f t="shared" si="89"/>
        <v>#DIV/0!</v>
      </c>
      <c r="L573" s="59" t="e">
        <f t="shared" si="89"/>
        <v>#DIV/0!</v>
      </c>
      <c r="M573" s="59"/>
      <c r="N573" s="59"/>
      <c r="Q573" s="52"/>
    </row>
    <row r="574" spans="8:17" s="43" customFormat="1" ht="12.75">
      <c r="H574" s="59"/>
      <c r="I574" s="59"/>
      <c r="J574" s="59"/>
      <c r="K574" s="59" t="e">
        <f t="shared" si="89"/>
        <v>#DIV/0!</v>
      </c>
      <c r="L574" s="59" t="e">
        <f t="shared" si="89"/>
        <v>#DIV/0!</v>
      </c>
      <c r="M574" s="59"/>
      <c r="N574" s="59"/>
      <c r="Q574" s="52"/>
    </row>
    <row r="575" spans="8:17" s="43" customFormat="1" ht="12.75">
      <c r="H575" s="59"/>
      <c r="I575" s="59"/>
      <c r="J575" s="59"/>
      <c r="K575" s="59" t="e">
        <f t="shared" si="89"/>
        <v>#DIV/0!</v>
      </c>
      <c r="L575" s="59" t="e">
        <f t="shared" si="89"/>
        <v>#DIV/0!</v>
      </c>
      <c r="M575" s="59"/>
      <c r="N575" s="59"/>
      <c r="Q575" s="52"/>
    </row>
    <row r="576" spans="8:17" s="43" customFormat="1" ht="12.75">
      <c r="H576" s="59"/>
      <c r="I576" s="59"/>
      <c r="J576" s="59"/>
      <c r="K576" s="59" t="e">
        <f t="shared" si="89"/>
        <v>#DIV/0!</v>
      </c>
      <c r="L576" s="59" t="e">
        <f t="shared" si="89"/>
        <v>#DIV/0!</v>
      </c>
      <c r="M576" s="59"/>
      <c r="N576" s="59"/>
      <c r="Q576" s="52"/>
    </row>
    <row r="577" spans="8:17" s="43" customFormat="1" ht="12.75">
      <c r="H577" s="59"/>
      <c r="I577" s="59"/>
      <c r="J577" s="59"/>
      <c r="K577" s="59" t="e">
        <f>+M148/$H$443</f>
        <v>#DIV/0!</v>
      </c>
      <c r="L577" s="59" t="e">
        <f t="shared" si="89"/>
        <v>#DIV/0!</v>
      </c>
      <c r="M577" s="59"/>
      <c r="N577" s="59"/>
      <c r="Q577" s="52"/>
    </row>
    <row r="578" spans="8:17" s="43" customFormat="1" ht="12.75">
      <c r="H578" s="59"/>
      <c r="I578" s="59"/>
      <c r="J578" s="59"/>
      <c r="K578" s="59" t="e">
        <f t="shared" si="89"/>
        <v>#DIV/0!</v>
      </c>
      <c r="L578" s="59" t="e">
        <f t="shared" si="89"/>
        <v>#DIV/0!</v>
      </c>
      <c r="M578" s="59"/>
      <c r="N578" s="59"/>
      <c r="Q578" s="52"/>
    </row>
    <row r="579" spans="8:17" s="43" customFormat="1" ht="12.75">
      <c r="H579" s="59"/>
      <c r="I579" s="59"/>
      <c r="J579" s="59"/>
      <c r="K579" s="59" t="e">
        <f t="shared" si="89"/>
        <v>#DIV/0!</v>
      </c>
      <c r="L579" s="59" t="e">
        <f t="shared" si="89"/>
        <v>#DIV/0!</v>
      </c>
      <c r="M579" s="59"/>
      <c r="N579" s="59"/>
      <c r="Q579" s="52"/>
    </row>
    <row r="580" spans="8:17" s="43" customFormat="1" ht="12.75">
      <c r="H580" s="59"/>
      <c r="I580" s="59"/>
      <c r="J580" s="59"/>
      <c r="K580" s="59" t="e">
        <f t="shared" si="89"/>
        <v>#DIV/0!</v>
      </c>
      <c r="L580" s="59" t="e">
        <f t="shared" si="89"/>
        <v>#DIV/0!</v>
      </c>
      <c r="M580" s="59"/>
      <c r="N580" s="59"/>
      <c r="Q580" s="52"/>
    </row>
    <row r="581" spans="8:17" s="43" customFormat="1" ht="12.75">
      <c r="H581" s="59"/>
      <c r="I581" s="59"/>
      <c r="J581" s="59"/>
      <c r="K581" s="59" t="e">
        <f t="shared" si="89"/>
        <v>#DIV/0!</v>
      </c>
      <c r="L581" s="59" t="e">
        <f t="shared" si="89"/>
        <v>#DIV/0!</v>
      </c>
      <c r="M581" s="59"/>
      <c r="N581" s="59"/>
      <c r="Q581" s="52"/>
    </row>
    <row r="582" spans="8:17" s="43" customFormat="1" ht="12.75">
      <c r="H582" s="59"/>
      <c r="I582" s="59"/>
      <c r="J582" s="59"/>
      <c r="K582" s="59" t="e">
        <f>+M153/$H$443</f>
        <v>#DIV/0!</v>
      </c>
      <c r="L582" s="59" t="e">
        <f t="shared" si="89"/>
        <v>#DIV/0!</v>
      </c>
      <c r="M582" s="59"/>
      <c r="N582" s="59"/>
      <c r="Q582" s="52"/>
    </row>
    <row r="583" spans="8:17" s="43" customFormat="1" ht="12.75">
      <c r="H583" s="59"/>
      <c r="I583" s="59"/>
      <c r="J583" s="59"/>
      <c r="K583" s="59" t="e">
        <f t="shared" si="89"/>
        <v>#DIV/0!</v>
      </c>
      <c r="L583" s="59" t="e">
        <f t="shared" si="89"/>
        <v>#DIV/0!</v>
      </c>
      <c r="M583" s="59"/>
      <c r="N583" s="59"/>
      <c r="Q583" s="52"/>
    </row>
    <row r="584" spans="8:17" s="43" customFormat="1" ht="12.75">
      <c r="H584" s="59"/>
      <c r="I584" s="59"/>
      <c r="J584" s="59"/>
      <c r="K584" s="59" t="e">
        <f t="shared" si="89"/>
        <v>#DIV/0!</v>
      </c>
      <c r="L584" s="59" t="e">
        <f t="shared" si="89"/>
        <v>#DIV/0!</v>
      </c>
      <c r="M584" s="59"/>
      <c r="N584" s="59"/>
      <c r="Q584" s="52"/>
    </row>
    <row r="585" spans="8:17" s="43" customFormat="1" ht="12.75">
      <c r="H585" s="59"/>
      <c r="I585" s="59"/>
      <c r="J585" s="59"/>
      <c r="K585" s="59" t="e">
        <f t="shared" si="89"/>
        <v>#DIV/0!</v>
      </c>
      <c r="L585" s="59" t="e">
        <f t="shared" si="89"/>
        <v>#DIV/0!</v>
      </c>
      <c r="M585" s="59"/>
      <c r="N585" s="59"/>
      <c r="Q585" s="52"/>
    </row>
    <row r="586" spans="8:17" s="43" customFormat="1" ht="12.75">
      <c r="H586" s="59"/>
      <c r="I586" s="59"/>
      <c r="J586" s="59"/>
      <c r="K586" s="59" t="e">
        <f t="shared" si="89"/>
        <v>#DIV/0!</v>
      </c>
      <c r="L586" s="59" t="e">
        <f t="shared" si="89"/>
        <v>#DIV/0!</v>
      </c>
      <c r="M586" s="59"/>
      <c r="N586" s="59"/>
      <c r="Q586" s="52"/>
    </row>
    <row r="587" spans="8:17" s="43" customFormat="1" ht="12.75">
      <c r="H587" s="59"/>
      <c r="I587" s="59"/>
      <c r="J587" s="59"/>
      <c r="K587" s="59" t="e">
        <f t="shared" si="89"/>
        <v>#DIV/0!</v>
      </c>
      <c r="L587" s="59" t="e">
        <f t="shared" si="89"/>
        <v>#DIV/0!</v>
      </c>
      <c r="M587" s="59"/>
      <c r="N587" s="59"/>
      <c r="Q587" s="52"/>
    </row>
    <row r="588" spans="8:17" s="43" customFormat="1" ht="12.75">
      <c r="H588" s="59"/>
      <c r="I588" s="59"/>
      <c r="J588" s="59"/>
      <c r="K588" s="59" t="e">
        <f t="shared" ref="K588:L603" si="90">+K159/$H$443</f>
        <v>#DIV/0!</v>
      </c>
      <c r="L588" s="59" t="e">
        <f t="shared" si="90"/>
        <v>#DIV/0!</v>
      </c>
      <c r="M588" s="59"/>
      <c r="N588" s="59"/>
      <c r="Q588" s="52"/>
    </row>
    <row r="589" spans="8:17" s="43" customFormat="1" ht="12.75">
      <c r="H589" s="59"/>
      <c r="I589" s="59"/>
      <c r="J589" s="59"/>
      <c r="K589" s="59" t="e">
        <f t="shared" si="90"/>
        <v>#DIV/0!</v>
      </c>
      <c r="L589" s="59" t="e">
        <f t="shared" si="90"/>
        <v>#DIV/0!</v>
      </c>
      <c r="M589" s="59"/>
      <c r="N589" s="59"/>
      <c r="Q589" s="52"/>
    </row>
    <row r="590" spans="8:17" s="43" customFormat="1" ht="12.75">
      <c r="H590" s="59"/>
      <c r="I590" s="59"/>
      <c r="J590" s="59"/>
      <c r="K590" s="59" t="e">
        <f>+#REF!/$H$443</f>
        <v>#REF!</v>
      </c>
      <c r="L590" s="59" t="e">
        <f t="shared" si="90"/>
        <v>#DIV/0!</v>
      </c>
      <c r="M590" s="59"/>
      <c r="N590" s="59"/>
      <c r="Q590" s="52"/>
    </row>
    <row r="591" spans="8:17" s="43" customFormat="1" ht="12.75">
      <c r="H591" s="59"/>
      <c r="I591" s="59"/>
      <c r="J591" s="59"/>
      <c r="K591" s="59" t="e">
        <f>+#REF!/$H$443</f>
        <v>#REF!</v>
      </c>
      <c r="L591" s="59" t="e">
        <f t="shared" si="90"/>
        <v>#DIV/0!</v>
      </c>
      <c r="M591" s="59"/>
      <c r="N591" s="59"/>
      <c r="Q591" s="52"/>
    </row>
    <row r="592" spans="8:17" s="43" customFormat="1" ht="12.75">
      <c r="H592" s="59"/>
      <c r="I592" s="59"/>
      <c r="J592" s="59"/>
      <c r="K592" s="59" t="e">
        <f>+#REF!/$H$443</f>
        <v>#REF!</v>
      </c>
      <c r="L592" s="59" t="e">
        <f t="shared" si="90"/>
        <v>#DIV/0!</v>
      </c>
      <c r="M592" s="59"/>
      <c r="N592" s="59"/>
      <c r="Q592" s="52"/>
    </row>
    <row r="593" spans="1:57" s="43" customFormat="1" ht="12.75">
      <c r="H593" s="59"/>
      <c r="I593" s="59"/>
      <c r="J593" s="59"/>
      <c r="K593" s="59" t="e">
        <f>+#REF!/$H$443</f>
        <v>#REF!</v>
      </c>
      <c r="L593" s="59" t="e">
        <f t="shared" si="90"/>
        <v>#DIV/0!</v>
      </c>
      <c r="M593" s="59"/>
      <c r="N593" s="59"/>
      <c r="Q593" s="52"/>
    </row>
    <row r="594" spans="1:57" s="43" customFormat="1" ht="12.75">
      <c r="A594" s="53"/>
      <c r="H594" s="59"/>
      <c r="I594" s="59"/>
      <c r="J594" s="59"/>
      <c r="K594" s="59" t="e">
        <f t="shared" si="90"/>
        <v>#DIV/0!</v>
      </c>
      <c r="L594" s="59" t="e">
        <f t="shared" si="90"/>
        <v>#DIV/0!</v>
      </c>
      <c r="M594" s="59"/>
      <c r="N594" s="59"/>
      <c r="Q594" s="52"/>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row>
    <row r="595" spans="1:57" s="52" customFormat="1" ht="12.75">
      <c r="A595" s="53"/>
      <c r="B595" s="43"/>
      <c r="C595" s="43"/>
      <c r="D595" s="43"/>
      <c r="E595" s="43"/>
      <c r="F595" s="43"/>
      <c r="G595" s="43"/>
      <c r="H595" s="59"/>
      <c r="I595" s="59"/>
      <c r="J595" s="59"/>
      <c r="K595" s="59" t="e">
        <f>+#REF!/$H$443</f>
        <v>#REF!</v>
      </c>
      <c r="L595" s="59" t="e">
        <f t="shared" si="90"/>
        <v>#DIV/0!</v>
      </c>
      <c r="M595" s="59"/>
      <c r="N595" s="59"/>
      <c r="O595" s="43"/>
      <c r="P595" s="43"/>
      <c r="R595" s="43"/>
      <c r="S595" s="43"/>
      <c r="T595" s="43"/>
      <c r="U595" s="43"/>
      <c r="V595" s="43"/>
      <c r="W595" s="43"/>
      <c r="X595" s="43"/>
      <c r="Y595" s="43"/>
      <c r="Z595" s="43"/>
      <c r="AA595" s="43"/>
      <c r="AB595" s="43"/>
      <c r="AC595" s="43"/>
      <c r="AD595" s="43"/>
      <c r="AE595" s="53"/>
      <c r="AF595" s="53"/>
      <c r="AG595" s="53"/>
      <c r="AH595" s="53"/>
      <c r="AI595" s="53"/>
      <c r="AJ595" s="53"/>
      <c r="AK595" s="53"/>
      <c r="AL595" s="53"/>
      <c r="AM595" s="53"/>
      <c r="AN595" s="53"/>
      <c r="AO595" s="53"/>
      <c r="AP595" s="53"/>
      <c r="AQ595" s="53"/>
      <c r="AR595" s="53"/>
      <c r="AS595" s="53"/>
      <c r="AT595" s="53"/>
      <c r="AU595" s="53"/>
      <c r="AV595" s="53"/>
      <c r="AW595" s="53"/>
      <c r="AX595" s="53"/>
      <c r="AY595" s="53"/>
      <c r="AZ595" s="53"/>
      <c r="BA595" s="53"/>
      <c r="BB595" s="53"/>
      <c r="BC595" s="53"/>
      <c r="BD595" s="53"/>
      <c r="BE595" s="53"/>
    </row>
    <row r="596" spans="1:57" s="52" customFormat="1" ht="12.75">
      <c r="A596" s="53"/>
      <c r="B596" s="43"/>
      <c r="C596" s="43"/>
      <c r="D596" s="43"/>
      <c r="E596" s="43"/>
      <c r="F596" s="43"/>
      <c r="G596" s="43"/>
      <c r="H596" s="59"/>
      <c r="I596" s="59"/>
      <c r="J596" s="59"/>
      <c r="K596" s="59" t="e">
        <f t="shared" si="90"/>
        <v>#DIV/0!</v>
      </c>
      <c r="L596" s="59" t="e">
        <f t="shared" si="90"/>
        <v>#DIV/0!</v>
      </c>
      <c r="M596" s="59"/>
      <c r="N596" s="59"/>
      <c r="O596" s="43"/>
      <c r="P596" s="43"/>
      <c r="R596" s="43"/>
      <c r="S596" s="43"/>
      <c r="T596" s="43"/>
      <c r="U596" s="43"/>
      <c r="V596" s="43"/>
      <c r="W596" s="43"/>
      <c r="X596" s="43"/>
      <c r="Y596" s="43"/>
      <c r="Z596" s="43"/>
      <c r="AA596" s="43"/>
      <c r="AB596" s="43"/>
      <c r="AC596" s="43"/>
      <c r="AD596" s="43"/>
      <c r="AE596" s="53"/>
      <c r="AF596" s="53"/>
      <c r="AG596" s="53"/>
      <c r="AH596" s="53"/>
      <c r="AI596" s="53"/>
      <c r="AJ596" s="53"/>
      <c r="AK596" s="53"/>
      <c r="AL596" s="53"/>
      <c r="AM596" s="53"/>
      <c r="AN596" s="53"/>
      <c r="AO596" s="53"/>
      <c r="AP596" s="53"/>
      <c r="AQ596" s="53"/>
      <c r="AR596" s="53"/>
      <c r="AS596" s="53"/>
      <c r="AT596" s="53"/>
      <c r="AU596" s="53"/>
      <c r="AV596" s="53"/>
      <c r="AW596" s="53"/>
      <c r="AX596" s="53"/>
      <c r="AY596" s="53"/>
      <c r="AZ596" s="53"/>
      <c r="BA596" s="53"/>
      <c r="BB596" s="53"/>
      <c r="BC596" s="53"/>
      <c r="BD596" s="53"/>
      <c r="BE596" s="53"/>
    </row>
    <row r="597" spans="1:57" s="52" customFormat="1" ht="12.75">
      <c r="A597" s="53"/>
      <c r="B597" s="43"/>
      <c r="C597" s="43"/>
      <c r="D597" s="43"/>
      <c r="E597" s="43"/>
      <c r="F597" s="43"/>
      <c r="G597" s="43"/>
      <c r="H597" s="59"/>
      <c r="I597" s="59"/>
      <c r="J597" s="59"/>
      <c r="K597" s="59" t="e">
        <f>+#REF!/$H$443</f>
        <v>#REF!</v>
      </c>
      <c r="L597" s="59" t="e">
        <f t="shared" si="90"/>
        <v>#DIV/0!</v>
      </c>
      <c r="M597" s="59"/>
      <c r="N597" s="59"/>
      <c r="O597" s="43"/>
      <c r="P597" s="43"/>
      <c r="R597" s="43"/>
      <c r="S597" s="43"/>
      <c r="T597" s="43"/>
      <c r="U597" s="43"/>
      <c r="V597" s="43"/>
      <c r="W597" s="43"/>
      <c r="X597" s="43"/>
      <c r="Y597" s="43"/>
      <c r="Z597" s="43"/>
      <c r="AA597" s="43"/>
      <c r="AB597" s="43"/>
      <c r="AC597" s="43"/>
      <c r="AD597" s="4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row>
    <row r="598" spans="1:57" s="52" customFormat="1" ht="12.75">
      <c r="A598" s="53"/>
      <c r="B598" s="43"/>
      <c r="C598" s="43"/>
      <c r="D598" s="43"/>
      <c r="E598" s="43"/>
      <c r="F598" s="43"/>
      <c r="G598" s="43"/>
      <c r="H598" s="59"/>
      <c r="I598" s="59"/>
      <c r="J598" s="59"/>
      <c r="K598" s="59" t="e">
        <f t="shared" si="90"/>
        <v>#DIV/0!</v>
      </c>
      <c r="L598" s="59" t="e">
        <f t="shared" si="90"/>
        <v>#DIV/0!</v>
      </c>
      <c r="M598" s="59"/>
      <c r="N598" s="59"/>
      <c r="O598" s="43"/>
      <c r="P598" s="43"/>
      <c r="R598" s="43"/>
      <c r="S598" s="43"/>
      <c r="T598" s="43"/>
      <c r="U598" s="43"/>
      <c r="V598" s="43"/>
      <c r="W598" s="43"/>
      <c r="X598" s="43"/>
      <c r="Y598" s="43"/>
      <c r="Z598" s="43"/>
      <c r="AA598" s="43"/>
      <c r="AB598" s="43"/>
      <c r="AC598" s="43"/>
      <c r="AD598" s="43"/>
      <c r="AE598" s="53"/>
      <c r="AF598" s="53"/>
      <c r="AG598" s="53"/>
      <c r="AH598" s="53"/>
      <c r="AI598" s="53"/>
      <c r="AJ598" s="53"/>
      <c r="AK598" s="53"/>
      <c r="AL598" s="53"/>
      <c r="AM598" s="53"/>
      <c r="AN598" s="53"/>
      <c r="AO598" s="53"/>
      <c r="AP598" s="53"/>
      <c r="AQ598" s="53"/>
      <c r="AR598" s="53"/>
      <c r="AS598" s="53"/>
      <c r="AT598" s="53"/>
      <c r="AU598" s="53"/>
      <c r="AV598" s="53"/>
      <c r="AW598" s="53"/>
      <c r="AX598" s="53"/>
      <c r="AY598" s="53"/>
      <c r="AZ598" s="53"/>
      <c r="BA598" s="53"/>
      <c r="BB598" s="53"/>
      <c r="BC598" s="53"/>
      <c r="BD598" s="53"/>
      <c r="BE598" s="53"/>
    </row>
    <row r="599" spans="1:57" s="52" customFormat="1" ht="12.75">
      <c r="A599" s="53"/>
      <c r="B599" s="43"/>
      <c r="C599" s="43"/>
      <c r="D599" s="43"/>
      <c r="E599" s="43"/>
      <c r="F599" s="43"/>
      <c r="G599" s="43"/>
      <c r="H599" s="59"/>
      <c r="I599" s="59"/>
      <c r="J599" s="59"/>
      <c r="K599" s="59" t="e">
        <f>+#REF!/$H$443</f>
        <v>#REF!</v>
      </c>
      <c r="L599" s="59" t="e">
        <f t="shared" si="90"/>
        <v>#DIV/0!</v>
      </c>
      <c r="M599" s="59"/>
      <c r="N599" s="59"/>
      <c r="O599" s="53"/>
      <c r="P599" s="53"/>
      <c r="R599" s="43"/>
      <c r="S599" s="43"/>
      <c r="T599" s="43"/>
      <c r="U599" s="43"/>
      <c r="V599" s="43"/>
      <c r="W599" s="43"/>
      <c r="X599" s="43"/>
      <c r="Y599" s="43"/>
      <c r="Z599" s="43"/>
      <c r="AA599" s="43"/>
      <c r="AB599" s="43"/>
      <c r="AC599" s="43"/>
      <c r="AD599" s="4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row>
    <row r="600" spans="1:57" s="52" customFormat="1" ht="12.75">
      <c r="A600" s="53"/>
      <c r="B600" s="43"/>
      <c r="C600" s="43"/>
      <c r="D600" s="43"/>
      <c r="E600" s="43"/>
      <c r="F600" s="43"/>
      <c r="G600" s="43"/>
      <c r="H600" s="59"/>
      <c r="I600" s="59"/>
      <c r="J600" s="59"/>
      <c r="K600" s="59" t="e">
        <f>+#REF!/$H$443</f>
        <v>#REF!</v>
      </c>
      <c r="L600" s="59" t="e">
        <f t="shared" si="90"/>
        <v>#DIV/0!</v>
      </c>
      <c r="M600" s="59"/>
      <c r="N600" s="59"/>
      <c r="O600" s="53"/>
      <c r="P600" s="53"/>
      <c r="R600" s="43"/>
      <c r="S600" s="43"/>
      <c r="T600" s="43"/>
      <c r="U600" s="43"/>
      <c r="V600" s="43"/>
      <c r="W600" s="43"/>
      <c r="X600" s="43"/>
      <c r="Y600" s="43"/>
      <c r="Z600" s="43"/>
      <c r="AA600" s="43"/>
      <c r="AB600" s="43"/>
      <c r="AC600" s="43"/>
      <c r="AD600" s="4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row>
    <row r="601" spans="1:57" s="52" customFormat="1" ht="12.75">
      <c r="A601" s="53"/>
      <c r="B601" s="43"/>
      <c r="C601" s="43"/>
      <c r="D601" s="43"/>
      <c r="E601" s="43"/>
      <c r="F601" s="43"/>
      <c r="G601" s="43"/>
      <c r="H601" s="59"/>
      <c r="I601" s="59"/>
      <c r="J601" s="59"/>
      <c r="K601" s="59" t="e">
        <f t="shared" si="90"/>
        <v>#DIV/0!</v>
      </c>
      <c r="L601" s="59" t="e">
        <f t="shared" si="90"/>
        <v>#DIV/0!</v>
      </c>
      <c r="M601" s="59"/>
      <c r="N601" s="59"/>
      <c r="O601" s="53"/>
      <c r="P601" s="53"/>
      <c r="R601" s="43"/>
      <c r="S601" s="43"/>
      <c r="T601" s="43"/>
      <c r="U601" s="43"/>
      <c r="V601" s="43"/>
      <c r="W601" s="43"/>
      <c r="X601" s="43"/>
      <c r="Y601" s="43"/>
      <c r="Z601" s="43"/>
      <c r="AA601" s="43"/>
      <c r="AB601" s="43"/>
      <c r="AC601" s="43"/>
      <c r="AD601" s="4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row>
    <row r="602" spans="1:57" s="52" customFormat="1">
      <c r="A602" s="53"/>
      <c r="B602" s="51"/>
      <c r="C602" s="51"/>
      <c r="D602" s="51"/>
      <c r="E602" s="48"/>
      <c r="F602" s="48"/>
      <c r="G602" s="48"/>
      <c r="H602" s="59"/>
      <c r="I602" s="59"/>
      <c r="J602" s="59"/>
      <c r="K602" s="59" t="e">
        <f t="shared" si="90"/>
        <v>#DIV/0!</v>
      </c>
      <c r="L602" s="59" t="e">
        <f t="shared" si="90"/>
        <v>#DIV/0!</v>
      </c>
      <c r="M602" s="59"/>
      <c r="N602" s="59"/>
      <c r="O602" s="53"/>
      <c r="P602" s="53"/>
      <c r="R602" s="43"/>
      <c r="S602" s="43"/>
      <c r="T602" s="43"/>
      <c r="U602" s="43"/>
      <c r="V602" s="43"/>
      <c r="W602" s="43"/>
      <c r="X602" s="43"/>
      <c r="Y602" s="43"/>
      <c r="Z602" s="43"/>
      <c r="AA602" s="43"/>
      <c r="AB602" s="43"/>
      <c r="AC602" s="43"/>
      <c r="AD602" s="4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row>
    <row r="603" spans="1:57" s="52" customFormat="1" ht="12.75">
      <c r="A603" s="53"/>
      <c r="B603" s="43"/>
      <c r="C603" s="43"/>
      <c r="D603" s="43"/>
      <c r="E603" s="43"/>
      <c r="F603" s="43"/>
      <c r="G603" s="43"/>
      <c r="H603" s="59"/>
      <c r="I603" s="59"/>
      <c r="J603" s="59"/>
      <c r="K603" s="59" t="e">
        <f t="shared" si="90"/>
        <v>#DIV/0!</v>
      </c>
      <c r="L603" s="59" t="e">
        <f t="shared" si="90"/>
        <v>#DIV/0!</v>
      </c>
      <c r="M603" s="59"/>
      <c r="N603" s="59"/>
      <c r="O603" s="53"/>
      <c r="P603" s="53"/>
      <c r="R603" s="43"/>
      <c r="S603" s="43"/>
      <c r="T603" s="43"/>
      <c r="U603" s="43"/>
      <c r="V603" s="43"/>
      <c r="W603" s="43"/>
      <c r="X603" s="43"/>
      <c r="Y603" s="43"/>
      <c r="Z603" s="43"/>
      <c r="AA603" s="43"/>
      <c r="AB603" s="43"/>
      <c r="AC603" s="43"/>
      <c r="AD603" s="43"/>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row>
    <row r="604" spans="1:57" s="52" customFormat="1" ht="12.75">
      <c r="A604" s="53"/>
      <c r="B604" s="43"/>
      <c r="C604" s="43"/>
      <c r="D604" s="43"/>
      <c r="E604" s="43"/>
      <c r="F604" s="43"/>
      <c r="G604" s="43"/>
      <c r="H604" s="59"/>
      <c r="I604" s="59"/>
      <c r="J604" s="59"/>
      <c r="K604" s="59" t="e">
        <f t="shared" ref="K604:L619" si="91">+K175/$H$443</f>
        <v>#DIV/0!</v>
      </c>
      <c r="L604" s="59" t="e">
        <f t="shared" si="91"/>
        <v>#DIV/0!</v>
      </c>
      <c r="M604" s="59"/>
      <c r="N604" s="59"/>
      <c r="O604" s="53"/>
      <c r="P604" s="53"/>
      <c r="R604" s="43"/>
      <c r="S604" s="43"/>
      <c r="T604" s="43"/>
      <c r="U604" s="43"/>
      <c r="V604" s="43"/>
      <c r="W604" s="43"/>
      <c r="X604" s="43"/>
      <c r="Y604" s="43"/>
      <c r="Z604" s="43"/>
      <c r="AA604" s="43"/>
      <c r="AB604" s="43"/>
      <c r="AC604" s="43"/>
      <c r="AD604" s="43"/>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row>
    <row r="605" spans="1:57" s="52" customFormat="1" ht="12.75">
      <c r="A605" s="53"/>
      <c r="B605" s="43"/>
      <c r="C605" s="43"/>
      <c r="D605" s="43"/>
      <c r="E605" s="43"/>
      <c r="F605" s="43"/>
      <c r="G605" s="43"/>
      <c r="H605" s="59"/>
      <c r="I605" s="59"/>
      <c r="J605" s="59"/>
      <c r="K605" s="59" t="e">
        <f>+#REF!/$H$443</f>
        <v>#REF!</v>
      </c>
      <c r="L605" s="59" t="e">
        <f t="shared" si="91"/>
        <v>#DIV/0!</v>
      </c>
      <c r="M605" s="59"/>
      <c r="N605" s="59"/>
      <c r="O605" s="53"/>
      <c r="P605" s="53"/>
      <c r="R605" s="43"/>
      <c r="S605" s="43"/>
      <c r="T605" s="43"/>
      <c r="U605" s="43"/>
      <c r="V605" s="43"/>
      <c r="W605" s="43"/>
      <c r="X605" s="43"/>
      <c r="Y605" s="43"/>
      <c r="Z605" s="43"/>
      <c r="AA605" s="43"/>
      <c r="AB605" s="43"/>
      <c r="AC605" s="43"/>
      <c r="AD605" s="43"/>
      <c r="AE605" s="53"/>
      <c r="AF605" s="53"/>
      <c r="AG605" s="53"/>
      <c r="AH605" s="53"/>
      <c r="AI605" s="53"/>
      <c r="AJ605" s="53"/>
      <c r="AK605" s="53"/>
      <c r="AL605" s="53"/>
      <c r="AM605" s="53"/>
      <c r="AN605" s="53"/>
      <c r="AO605" s="53"/>
      <c r="AP605" s="53"/>
      <c r="AQ605" s="53"/>
      <c r="AR605" s="53"/>
      <c r="AS605" s="53"/>
      <c r="AT605" s="53"/>
      <c r="AU605" s="53"/>
      <c r="AV605" s="53"/>
      <c r="AW605" s="53"/>
      <c r="AX605" s="53"/>
      <c r="AY605" s="53"/>
      <c r="AZ605" s="53"/>
      <c r="BA605" s="53"/>
      <c r="BB605" s="53"/>
      <c r="BC605" s="53"/>
      <c r="BD605" s="53"/>
      <c r="BE605" s="53"/>
    </row>
    <row r="606" spans="1:57" s="52" customFormat="1" ht="12.75">
      <c r="A606" s="53"/>
      <c r="B606" s="43"/>
      <c r="C606" s="43"/>
      <c r="D606" s="43"/>
      <c r="E606" s="43"/>
      <c r="F606" s="43"/>
      <c r="G606" s="43"/>
      <c r="H606" s="59"/>
      <c r="I606" s="59"/>
      <c r="J606" s="59"/>
      <c r="K606" s="59" t="e">
        <f>+#REF!/$H$443</f>
        <v>#REF!</v>
      </c>
      <c r="L606" s="59" t="e">
        <f t="shared" si="91"/>
        <v>#DIV/0!</v>
      </c>
      <c r="M606" s="59"/>
      <c r="N606" s="59"/>
      <c r="O606" s="53"/>
      <c r="P606" s="53"/>
      <c r="R606" s="43"/>
      <c r="S606" s="43"/>
      <c r="T606" s="43"/>
      <c r="U606" s="43"/>
      <c r="V606" s="43"/>
      <c r="W606" s="43"/>
      <c r="X606" s="43"/>
      <c r="Y606" s="43"/>
      <c r="Z606" s="43"/>
      <c r="AA606" s="43"/>
      <c r="AB606" s="43"/>
      <c r="AC606" s="43"/>
      <c r="AD606" s="4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row>
    <row r="607" spans="1:57" s="52" customFormat="1" ht="12.75">
      <c r="A607" s="53"/>
      <c r="B607" s="43"/>
      <c r="C607" s="43"/>
      <c r="D607" s="43"/>
      <c r="E607" s="43"/>
      <c r="F607" s="43"/>
      <c r="G607" s="43"/>
      <c r="H607" s="59"/>
      <c r="I607" s="59"/>
      <c r="J607" s="59"/>
      <c r="K607" s="59" t="e">
        <f>+#REF!/$H$443</f>
        <v>#REF!</v>
      </c>
      <c r="L607" s="59" t="e">
        <f t="shared" si="91"/>
        <v>#DIV/0!</v>
      </c>
      <c r="M607" s="59"/>
      <c r="N607" s="59"/>
      <c r="O607" s="53"/>
      <c r="P607" s="53"/>
      <c r="R607" s="43"/>
      <c r="S607" s="43"/>
      <c r="T607" s="43"/>
      <c r="U607" s="43"/>
      <c r="V607" s="43"/>
      <c r="W607" s="43"/>
      <c r="X607" s="43"/>
      <c r="Y607" s="43"/>
      <c r="Z607" s="43"/>
      <c r="AA607" s="43"/>
      <c r="AB607" s="43"/>
      <c r="AC607" s="43"/>
      <c r="AD607" s="43"/>
      <c r="AE607" s="53"/>
      <c r="AF607" s="53"/>
      <c r="AG607" s="53"/>
      <c r="AH607" s="53"/>
      <c r="AI607" s="53"/>
      <c r="AJ607" s="53"/>
      <c r="AK607" s="53"/>
      <c r="AL607" s="53"/>
      <c r="AM607" s="53"/>
      <c r="AN607" s="53"/>
      <c r="AO607" s="53"/>
      <c r="AP607" s="53"/>
      <c r="AQ607" s="53"/>
      <c r="AR607" s="53"/>
      <c r="AS607" s="53"/>
      <c r="AT607" s="53"/>
      <c r="AU607" s="53"/>
      <c r="AV607" s="53"/>
      <c r="AW607" s="53"/>
      <c r="AX607" s="53"/>
      <c r="AY607" s="53"/>
      <c r="AZ607" s="53"/>
      <c r="BA607" s="53"/>
      <c r="BB607" s="53"/>
      <c r="BC607" s="53"/>
      <c r="BD607" s="53"/>
      <c r="BE607" s="53"/>
    </row>
    <row r="608" spans="1:57" s="52" customFormat="1" ht="12.75">
      <c r="A608" s="53"/>
      <c r="B608" s="43"/>
      <c r="C608" s="43"/>
      <c r="D608" s="43"/>
      <c r="E608" s="43"/>
      <c r="F608" s="43"/>
      <c r="G608" s="43"/>
      <c r="H608" s="59"/>
      <c r="I608" s="59"/>
      <c r="J608" s="59"/>
      <c r="K608" s="59" t="e">
        <f>+#REF!/$H$443</f>
        <v>#REF!</v>
      </c>
      <c r="L608" s="59" t="e">
        <f t="shared" si="91"/>
        <v>#DIV/0!</v>
      </c>
      <c r="M608" s="59"/>
      <c r="N608" s="59"/>
      <c r="O608" s="53"/>
      <c r="P608" s="53"/>
      <c r="R608" s="43"/>
      <c r="S608" s="43"/>
      <c r="T608" s="43"/>
      <c r="U608" s="43"/>
      <c r="V608" s="43"/>
      <c r="W608" s="43"/>
      <c r="X608" s="43"/>
      <c r="Y608" s="43"/>
      <c r="Z608" s="43"/>
      <c r="AA608" s="43"/>
      <c r="AB608" s="43"/>
      <c r="AC608" s="43"/>
      <c r="AD608" s="43"/>
      <c r="AE608" s="53"/>
      <c r="AF608" s="53"/>
      <c r="AG608" s="53"/>
      <c r="AH608" s="53"/>
      <c r="AI608" s="53"/>
      <c r="AJ608" s="53"/>
      <c r="AK608" s="53"/>
      <c r="AL608" s="53"/>
      <c r="AM608" s="53"/>
      <c r="AN608" s="53"/>
      <c r="AO608" s="53"/>
      <c r="AP608" s="53"/>
      <c r="AQ608" s="53"/>
      <c r="AR608" s="53"/>
      <c r="AS608" s="53"/>
      <c r="AT608" s="53"/>
      <c r="AU608" s="53"/>
      <c r="AV608" s="53"/>
      <c r="AW608" s="53"/>
      <c r="AX608" s="53"/>
      <c r="AY608" s="53"/>
      <c r="AZ608" s="53"/>
      <c r="BA608" s="53"/>
      <c r="BB608" s="53"/>
      <c r="BC608" s="53"/>
      <c r="BD608" s="53"/>
      <c r="BE608" s="53"/>
    </row>
    <row r="609" spans="1:57" s="52" customFormat="1" ht="12.75">
      <c r="A609" s="53"/>
      <c r="B609" s="43"/>
      <c r="C609" s="43"/>
      <c r="D609" s="43"/>
      <c r="E609" s="43"/>
      <c r="F609" s="43"/>
      <c r="G609" s="43"/>
      <c r="H609" s="59"/>
      <c r="I609" s="59"/>
      <c r="J609" s="59"/>
      <c r="K609" s="59" t="e">
        <f>+#REF!/$H$443</f>
        <v>#REF!</v>
      </c>
      <c r="L609" s="59" t="e">
        <f t="shared" si="91"/>
        <v>#DIV/0!</v>
      </c>
      <c r="M609" s="59"/>
      <c r="N609" s="59"/>
      <c r="O609" s="53"/>
      <c r="P609" s="53"/>
      <c r="R609" s="43"/>
      <c r="S609" s="43"/>
      <c r="T609" s="43"/>
      <c r="U609" s="43"/>
      <c r="V609" s="43"/>
      <c r="W609" s="43"/>
      <c r="X609" s="43"/>
      <c r="Y609" s="43"/>
      <c r="Z609" s="43"/>
      <c r="AA609" s="43"/>
      <c r="AB609" s="43"/>
      <c r="AC609" s="43"/>
      <c r="AD609" s="4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row>
    <row r="610" spans="1:57" s="52" customFormat="1" ht="12.75">
      <c r="A610" s="53"/>
      <c r="B610" s="43"/>
      <c r="C610" s="43"/>
      <c r="D610" s="43"/>
      <c r="E610" s="43"/>
      <c r="F610" s="43"/>
      <c r="G610" s="43"/>
      <c r="H610" s="59"/>
      <c r="I610" s="59"/>
      <c r="J610" s="59"/>
      <c r="K610" s="59" t="e">
        <f t="shared" si="91"/>
        <v>#DIV/0!</v>
      </c>
      <c r="L610" s="59" t="e">
        <f t="shared" si="91"/>
        <v>#DIV/0!</v>
      </c>
      <c r="M610" s="59"/>
      <c r="N610" s="59"/>
      <c r="O610" s="53"/>
      <c r="P610" s="53"/>
      <c r="R610" s="43"/>
      <c r="S610" s="43"/>
      <c r="T610" s="43"/>
      <c r="U610" s="43"/>
      <c r="V610" s="43"/>
      <c r="W610" s="43"/>
      <c r="X610" s="43"/>
      <c r="Y610" s="43"/>
      <c r="Z610" s="43"/>
      <c r="AA610" s="43"/>
      <c r="AB610" s="43"/>
      <c r="AC610" s="43"/>
      <c r="AD610" s="43"/>
      <c r="AE610" s="53"/>
      <c r="AF610" s="53"/>
      <c r="AG610" s="53"/>
      <c r="AH610" s="53"/>
      <c r="AI610" s="53"/>
      <c r="AJ610" s="53"/>
      <c r="AK610" s="53"/>
      <c r="AL610" s="53"/>
      <c r="AM610" s="53"/>
      <c r="AN610" s="53"/>
      <c r="AO610" s="53"/>
      <c r="AP610" s="53"/>
      <c r="AQ610" s="53"/>
      <c r="AR610" s="53"/>
      <c r="AS610" s="53"/>
      <c r="AT610" s="53"/>
      <c r="AU610" s="53"/>
      <c r="AV610" s="53"/>
      <c r="AW610" s="53"/>
      <c r="AX610" s="53"/>
      <c r="AY610" s="53"/>
      <c r="AZ610" s="53"/>
      <c r="BA610" s="53"/>
      <c r="BB610" s="53"/>
      <c r="BC610" s="53"/>
      <c r="BD610" s="53"/>
      <c r="BE610" s="53"/>
    </row>
    <row r="611" spans="1:57" s="52" customFormat="1" ht="12.75">
      <c r="A611" s="53"/>
      <c r="B611" s="43"/>
      <c r="C611" s="43"/>
      <c r="D611" s="43"/>
      <c r="E611" s="43"/>
      <c r="F611" s="43"/>
      <c r="G611" s="43"/>
      <c r="H611" s="59"/>
      <c r="I611" s="59"/>
      <c r="J611" s="59"/>
      <c r="K611" s="59" t="e">
        <f>+#REF!/$H$443</f>
        <v>#REF!</v>
      </c>
      <c r="L611" s="59" t="e">
        <f t="shared" si="91"/>
        <v>#DIV/0!</v>
      </c>
      <c r="M611" s="59"/>
      <c r="N611" s="59"/>
      <c r="O611" s="53"/>
      <c r="P611" s="53"/>
      <c r="R611" s="43"/>
      <c r="S611" s="43"/>
      <c r="T611" s="43"/>
      <c r="U611" s="43"/>
      <c r="V611" s="43"/>
      <c r="W611" s="43"/>
      <c r="X611" s="43"/>
      <c r="Y611" s="43"/>
      <c r="Z611" s="43"/>
      <c r="AA611" s="43"/>
      <c r="AB611" s="43"/>
      <c r="AC611" s="43"/>
      <c r="AD611" s="43"/>
      <c r="AE611" s="53"/>
      <c r="AF611" s="53"/>
      <c r="AG611" s="53"/>
      <c r="AH611" s="53"/>
      <c r="AI611" s="53"/>
      <c r="AJ611" s="53"/>
      <c r="AK611" s="53"/>
      <c r="AL611" s="53"/>
      <c r="AM611" s="53"/>
      <c r="AN611" s="53"/>
      <c r="AO611" s="53"/>
      <c r="AP611" s="53"/>
      <c r="AQ611" s="53"/>
      <c r="AR611" s="53"/>
      <c r="AS611" s="53"/>
      <c r="AT611" s="53"/>
      <c r="AU611" s="53"/>
      <c r="AV611" s="53"/>
      <c r="AW611" s="53"/>
      <c r="AX611" s="53"/>
      <c r="AY611" s="53"/>
      <c r="AZ611" s="53"/>
      <c r="BA611" s="53"/>
      <c r="BB611" s="53"/>
      <c r="BC611" s="53"/>
      <c r="BD611" s="53"/>
      <c r="BE611" s="53"/>
    </row>
    <row r="612" spans="1:57" s="52" customFormat="1" ht="12.75">
      <c r="A612" s="53"/>
      <c r="B612" s="43"/>
      <c r="C612" s="43"/>
      <c r="D612" s="43"/>
      <c r="E612" s="43"/>
      <c r="F612" s="43"/>
      <c r="G612" s="43"/>
      <c r="H612" s="59"/>
      <c r="I612" s="59"/>
      <c r="J612" s="59"/>
      <c r="K612" s="59" t="e">
        <f>+#REF!/$H$443</f>
        <v>#REF!</v>
      </c>
      <c r="L612" s="59" t="e">
        <f t="shared" si="91"/>
        <v>#DIV/0!</v>
      </c>
      <c r="M612" s="59"/>
      <c r="N612" s="59"/>
      <c r="O612" s="53"/>
      <c r="P612" s="53"/>
      <c r="R612" s="43"/>
      <c r="S612" s="43"/>
      <c r="T612" s="43"/>
      <c r="U612" s="43"/>
      <c r="V612" s="43"/>
      <c r="W612" s="43"/>
      <c r="X612" s="43"/>
      <c r="Y612" s="43"/>
      <c r="Z612" s="43"/>
      <c r="AA612" s="43"/>
      <c r="AB612" s="43"/>
      <c r="AC612" s="43"/>
      <c r="AD612" s="4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row>
    <row r="613" spans="1:57" s="52" customFormat="1" ht="12.75">
      <c r="A613" s="53"/>
      <c r="B613" s="43"/>
      <c r="C613" s="43"/>
      <c r="D613" s="43"/>
      <c r="E613" s="43"/>
      <c r="F613" s="43"/>
      <c r="G613" s="43"/>
      <c r="H613" s="59"/>
      <c r="I613" s="59"/>
      <c r="J613" s="59"/>
      <c r="K613" s="59" t="e">
        <f t="shared" si="91"/>
        <v>#DIV/0!</v>
      </c>
      <c r="L613" s="59" t="e">
        <f t="shared" si="91"/>
        <v>#DIV/0!</v>
      </c>
      <c r="M613" s="59"/>
      <c r="N613" s="59"/>
      <c r="O613" s="53"/>
      <c r="P613" s="53"/>
      <c r="R613" s="43"/>
      <c r="S613" s="43"/>
      <c r="T613" s="43"/>
      <c r="U613" s="43"/>
      <c r="V613" s="43"/>
      <c r="W613" s="43"/>
      <c r="X613" s="43"/>
      <c r="Y613" s="43"/>
      <c r="Z613" s="43"/>
      <c r="AA613" s="43"/>
      <c r="AB613" s="43"/>
      <c r="AC613" s="43"/>
      <c r="AD613" s="43"/>
      <c r="AE613" s="53"/>
      <c r="AF613" s="53"/>
      <c r="AG613" s="53"/>
      <c r="AH613" s="53"/>
      <c r="AI613" s="53"/>
      <c r="AJ613" s="53"/>
      <c r="AK613" s="53"/>
      <c r="AL613" s="53"/>
      <c r="AM613" s="53"/>
      <c r="AN613" s="53"/>
      <c r="AO613" s="53"/>
      <c r="AP613" s="53"/>
      <c r="AQ613" s="53"/>
      <c r="AR613" s="53"/>
      <c r="AS613" s="53"/>
      <c r="AT613" s="53"/>
      <c r="AU613" s="53"/>
      <c r="AV613" s="53"/>
      <c r="AW613" s="53"/>
      <c r="AX613" s="53"/>
      <c r="AY613" s="53"/>
      <c r="AZ613" s="53"/>
      <c r="BA613" s="53"/>
      <c r="BB613" s="53"/>
      <c r="BC613" s="53"/>
      <c r="BD613" s="53"/>
      <c r="BE613" s="53"/>
    </row>
    <row r="614" spans="1:57" s="52" customFormat="1" ht="12.75">
      <c r="A614" s="53"/>
      <c r="B614" s="43"/>
      <c r="C614" s="43"/>
      <c r="D614" s="43"/>
      <c r="E614" s="43"/>
      <c r="F614" s="43"/>
      <c r="G614" s="43"/>
      <c r="H614" s="59"/>
      <c r="I614" s="59"/>
      <c r="J614" s="59"/>
      <c r="K614" s="59" t="e">
        <f t="shared" si="91"/>
        <v>#DIV/0!</v>
      </c>
      <c r="L614" s="59" t="e">
        <f t="shared" si="91"/>
        <v>#DIV/0!</v>
      </c>
      <c r="M614" s="59"/>
      <c r="N614" s="59"/>
      <c r="O614" s="53"/>
      <c r="P614" s="53"/>
      <c r="R614" s="43"/>
      <c r="S614" s="43"/>
      <c r="T614" s="43"/>
      <c r="U614" s="43"/>
      <c r="V614" s="43"/>
      <c r="W614" s="43"/>
      <c r="X614" s="43"/>
      <c r="Y614" s="43"/>
      <c r="Z614" s="43"/>
      <c r="AA614" s="43"/>
      <c r="AB614" s="43"/>
      <c r="AC614" s="43"/>
      <c r="AD614" s="4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row>
    <row r="615" spans="1:57" s="52" customFormat="1" ht="12.75">
      <c r="A615" s="53"/>
      <c r="B615" s="43"/>
      <c r="C615" s="43"/>
      <c r="D615" s="43"/>
      <c r="E615" s="43"/>
      <c r="F615" s="43"/>
      <c r="G615" s="43"/>
      <c r="H615" s="59"/>
      <c r="I615" s="59"/>
      <c r="J615" s="59"/>
      <c r="K615" s="59" t="e">
        <f t="shared" si="91"/>
        <v>#DIV/0!</v>
      </c>
      <c r="L615" s="59" t="e">
        <f t="shared" si="91"/>
        <v>#DIV/0!</v>
      </c>
      <c r="M615" s="59"/>
      <c r="N615" s="59"/>
      <c r="O615" s="53"/>
      <c r="P615" s="53"/>
      <c r="R615" s="43"/>
      <c r="S615" s="43"/>
      <c r="T615" s="43"/>
      <c r="U615" s="43"/>
      <c r="V615" s="43"/>
      <c r="W615" s="43"/>
      <c r="X615" s="43"/>
      <c r="Y615" s="43"/>
      <c r="Z615" s="43"/>
      <c r="AA615" s="43"/>
      <c r="AB615" s="43"/>
      <c r="AC615" s="43"/>
      <c r="AD615" s="43"/>
      <c r="AE615" s="53"/>
      <c r="AF615" s="53"/>
      <c r="AG615" s="53"/>
      <c r="AH615" s="53"/>
      <c r="AI615" s="53"/>
      <c r="AJ615" s="53"/>
      <c r="AK615" s="53"/>
      <c r="AL615" s="53"/>
      <c r="AM615" s="53"/>
      <c r="AN615" s="53"/>
      <c r="AO615" s="53"/>
      <c r="AP615" s="53"/>
      <c r="AQ615" s="53"/>
      <c r="AR615" s="53"/>
      <c r="AS615" s="53"/>
      <c r="AT615" s="53"/>
      <c r="AU615" s="53"/>
      <c r="AV615" s="53"/>
      <c r="AW615" s="53"/>
      <c r="AX615" s="53"/>
      <c r="AY615" s="53"/>
      <c r="AZ615" s="53"/>
      <c r="BA615" s="53"/>
      <c r="BB615" s="53"/>
      <c r="BC615" s="53"/>
      <c r="BD615" s="53"/>
      <c r="BE615" s="53"/>
    </row>
    <row r="616" spans="1:57" s="52" customFormat="1" ht="12.75">
      <c r="A616" s="53"/>
      <c r="B616" s="43"/>
      <c r="C616" s="43"/>
      <c r="D616" s="43"/>
      <c r="E616" s="43"/>
      <c r="F616" s="43"/>
      <c r="G616" s="43"/>
      <c r="H616" s="59"/>
      <c r="I616" s="59"/>
      <c r="J616" s="59"/>
      <c r="K616" s="59" t="e">
        <f t="shared" si="91"/>
        <v>#DIV/0!</v>
      </c>
      <c r="L616" s="59" t="e">
        <f t="shared" si="91"/>
        <v>#DIV/0!</v>
      </c>
      <c r="M616" s="59"/>
      <c r="N616" s="59"/>
      <c r="O616" s="53"/>
      <c r="P616" s="53"/>
      <c r="R616" s="43"/>
      <c r="S616" s="43"/>
      <c r="T616" s="43"/>
      <c r="U616" s="43"/>
      <c r="V616" s="43"/>
      <c r="W616" s="43"/>
      <c r="X616" s="43"/>
      <c r="Y616" s="43"/>
      <c r="Z616" s="43"/>
      <c r="AA616" s="43"/>
      <c r="AB616" s="43"/>
      <c r="AC616" s="43"/>
      <c r="AD616" s="4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row>
    <row r="617" spans="1:57" s="52" customFormat="1" ht="12.75">
      <c r="A617" s="53"/>
      <c r="B617" s="43"/>
      <c r="C617" s="43"/>
      <c r="D617" s="43"/>
      <c r="E617" s="43"/>
      <c r="F617" s="43"/>
      <c r="G617" s="43"/>
      <c r="H617" s="59"/>
      <c r="I617" s="59"/>
      <c r="J617" s="59"/>
      <c r="K617" s="59" t="e">
        <f>+#REF!/$H$443</f>
        <v>#REF!</v>
      </c>
      <c r="L617" s="59" t="e">
        <f t="shared" si="91"/>
        <v>#DIV/0!</v>
      </c>
      <c r="M617" s="59"/>
      <c r="N617" s="59"/>
      <c r="O617" s="53"/>
      <c r="P617" s="53"/>
      <c r="R617" s="43"/>
      <c r="S617" s="43"/>
      <c r="T617" s="43"/>
      <c r="U617" s="43"/>
      <c r="V617" s="43"/>
      <c r="W617" s="43"/>
      <c r="X617" s="43"/>
      <c r="Y617" s="43"/>
      <c r="Z617" s="43"/>
      <c r="AA617" s="43"/>
      <c r="AB617" s="43"/>
      <c r="AC617" s="43"/>
      <c r="AD617" s="4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row>
    <row r="618" spans="1:57" s="52" customFormat="1" ht="12.75">
      <c r="A618" s="53"/>
      <c r="B618" s="43"/>
      <c r="C618" s="43"/>
      <c r="D618" s="43"/>
      <c r="E618" s="43"/>
      <c r="F618" s="43"/>
      <c r="G618" s="43"/>
      <c r="H618" s="59"/>
      <c r="I618" s="59"/>
      <c r="J618" s="59"/>
      <c r="K618" s="59" t="e">
        <f>+#REF!/$H$443</f>
        <v>#REF!</v>
      </c>
      <c r="L618" s="59" t="e">
        <f t="shared" si="91"/>
        <v>#DIV/0!</v>
      </c>
      <c r="M618" s="59"/>
      <c r="N618" s="59"/>
      <c r="O618" s="53"/>
      <c r="P618" s="53"/>
      <c r="R618" s="43"/>
      <c r="S618" s="43"/>
      <c r="T618" s="43"/>
      <c r="U618" s="43"/>
      <c r="V618" s="43"/>
      <c r="W618" s="43"/>
      <c r="X618" s="43"/>
      <c r="Y618" s="43"/>
      <c r="Z618" s="43"/>
      <c r="AA618" s="43"/>
      <c r="AB618" s="43"/>
      <c r="AC618" s="43"/>
      <c r="AD618" s="4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row>
    <row r="619" spans="1:57" s="52" customFormat="1" ht="12.75">
      <c r="A619" s="53"/>
      <c r="B619" s="43"/>
      <c r="C619" s="43"/>
      <c r="D619" s="43"/>
      <c r="E619" s="43"/>
      <c r="F619" s="43"/>
      <c r="G619" s="43"/>
      <c r="H619" s="59"/>
      <c r="I619" s="59"/>
      <c r="J619" s="59"/>
      <c r="K619" s="59" t="e">
        <f>+#REF!/$H$443</f>
        <v>#REF!</v>
      </c>
      <c r="L619" s="59" t="e">
        <f t="shared" si="91"/>
        <v>#DIV/0!</v>
      </c>
      <c r="M619" s="59"/>
      <c r="N619" s="59"/>
      <c r="O619" s="53"/>
      <c r="P619" s="53"/>
      <c r="R619" s="43"/>
      <c r="S619" s="43"/>
      <c r="T619" s="43"/>
      <c r="U619" s="43"/>
      <c r="V619" s="43"/>
      <c r="W619" s="43"/>
      <c r="X619" s="43"/>
      <c r="Y619" s="43"/>
      <c r="Z619" s="43"/>
      <c r="AA619" s="43"/>
      <c r="AB619" s="43"/>
      <c r="AC619" s="43"/>
      <c r="AD619" s="43"/>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c r="BB619" s="53"/>
      <c r="BC619" s="53"/>
      <c r="BD619" s="53"/>
      <c r="BE619" s="53"/>
    </row>
    <row r="620" spans="1:57" s="52" customFormat="1" ht="12.75">
      <c r="A620" s="53"/>
      <c r="B620" s="43"/>
      <c r="C620" s="43"/>
      <c r="D620" s="43"/>
      <c r="E620" s="43"/>
      <c r="F620" s="43"/>
      <c r="G620" s="43"/>
      <c r="H620" s="59"/>
      <c r="I620" s="59"/>
      <c r="J620" s="59"/>
      <c r="K620" s="59" t="e">
        <f t="shared" ref="K620:L635" si="92">+K191/$H$443</f>
        <v>#DIV/0!</v>
      </c>
      <c r="L620" s="59" t="e">
        <f t="shared" si="92"/>
        <v>#DIV/0!</v>
      </c>
      <c r="M620" s="59"/>
      <c r="N620" s="59"/>
      <c r="O620" s="53"/>
      <c r="P620" s="53"/>
      <c r="R620" s="43"/>
      <c r="S620" s="43"/>
      <c r="T620" s="43"/>
      <c r="U620" s="43"/>
      <c r="V620" s="43"/>
      <c r="W620" s="43"/>
      <c r="X620" s="43"/>
      <c r="Y620" s="43"/>
      <c r="Z620" s="43"/>
      <c r="AA620" s="43"/>
      <c r="AB620" s="43"/>
      <c r="AC620" s="43"/>
      <c r="AD620" s="4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row>
    <row r="621" spans="1:57" s="52" customFormat="1" ht="12.75">
      <c r="A621" s="53"/>
      <c r="B621" s="43"/>
      <c r="C621" s="43"/>
      <c r="D621" s="43"/>
      <c r="E621" s="43"/>
      <c r="F621" s="43"/>
      <c r="G621" s="43"/>
      <c r="H621" s="59"/>
      <c r="I621" s="59"/>
      <c r="J621" s="59"/>
      <c r="K621" s="59" t="e">
        <f t="shared" si="92"/>
        <v>#DIV/0!</v>
      </c>
      <c r="L621" s="59" t="e">
        <f t="shared" si="92"/>
        <v>#DIV/0!</v>
      </c>
      <c r="M621" s="59"/>
      <c r="N621" s="59"/>
      <c r="O621" s="53"/>
      <c r="P621" s="53"/>
      <c r="R621" s="43"/>
      <c r="S621" s="43"/>
      <c r="T621" s="43"/>
      <c r="U621" s="43"/>
      <c r="V621" s="43"/>
      <c r="W621" s="43"/>
      <c r="X621" s="43"/>
      <c r="Y621" s="43"/>
      <c r="Z621" s="43"/>
      <c r="AA621" s="43"/>
      <c r="AB621" s="43"/>
      <c r="AC621" s="43"/>
      <c r="AD621" s="4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row>
    <row r="622" spans="1:57" s="52" customFormat="1" ht="12.75">
      <c r="A622" s="53"/>
      <c r="B622" s="43"/>
      <c r="C622" s="43"/>
      <c r="D622" s="43"/>
      <c r="E622" s="43"/>
      <c r="F622" s="43"/>
      <c r="G622" s="43"/>
      <c r="H622" s="59"/>
      <c r="I622" s="59"/>
      <c r="J622" s="59"/>
      <c r="K622" s="59" t="e">
        <f t="shared" si="92"/>
        <v>#DIV/0!</v>
      </c>
      <c r="L622" s="59" t="e">
        <f t="shared" si="92"/>
        <v>#DIV/0!</v>
      </c>
      <c r="M622" s="59"/>
      <c r="N622" s="59"/>
      <c r="O622" s="53"/>
      <c r="P622" s="53"/>
      <c r="R622" s="43"/>
      <c r="S622" s="43"/>
      <c r="T622" s="43"/>
      <c r="U622" s="43"/>
      <c r="V622" s="43"/>
      <c r="W622" s="43"/>
      <c r="X622" s="43"/>
      <c r="Y622" s="43"/>
      <c r="Z622" s="43"/>
      <c r="AA622" s="43"/>
      <c r="AB622" s="43"/>
      <c r="AC622" s="43"/>
      <c r="AD622" s="43"/>
      <c r="AE622" s="53"/>
      <c r="AF622" s="53"/>
      <c r="AG622" s="53"/>
      <c r="AH622" s="53"/>
      <c r="AI622" s="53"/>
      <c r="AJ622" s="53"/>
      <c r="AK622" s="53"/>
      <c r="AL622" s="53"/>
      <c r="AM622" s="53"/>
      <c r="AN622" s="53"/>
      <c r="AO622" s="53"/>
      <c r="AP622" s="53"/>
      <c r="AQ622" s="53"/>
      <c r="AR622" s="53"/>
      <c r="AS622" s="53"/>
      <c r="AT622" s="53"/>
      <c r="AU622" s="53"/>
      <c r="AV622" s="53"/>
      <c r="AW622" s="53"/>
      <c r="AX622" s="53"/>
      <c r="AY622" s="53"/>
      <c r="AZ622" s="53"/>
      <c r="BA622" s="53"/>
      <c r="BB622" s="53"/>
      <c r="BC622" s="53"/>
      <c r="BD622" s="53"/>
      <c r="BE622" s="53"/>
    </row>
    <row r="623" spans="1:57" s="52" customFormat="1" ht="12.75">
      <c r="A623" s="53"/>
      <c r="B623" s="43"/>
      <c r="C623" s="43"/>
      <c r="D623" s="43"/>
      <c r="E623" s="43"/>
      <c r="F623" s="43"/>
      <c r="G623" s="43"/>
      <c r="H623" s="59"/>
      <c r="I623" s="59"/>
      <c r="J623" s="59"/>
      <c r="K623" s="59" t="e">
        <f>+#REF!/$H$443</f>
        <v>#REF!</v>
      </c>
      <c r="L623" s="59" t="e">
        <f t="shared" si="92"/>
        <v>#DIV/0!</v>
      </c>
      <c r="M623" s="59"/>
      <c r="N623" s="59"/>
      <c r="O623" s="53"/>
      <c r="P623" s="53"/>
      <c r="R623" s="43"/>
      <c r="S623" s="43"/>
      <c r="T623" s="43"/>
      <c r="U623" s="43"/>
      <c r="V623" s="43"/>
      <c r="W623" s="43"/>
      <c r="X623" s="43"/>
      <c r="Y623" s="43"/>
      <c r="Z623" s="43"/>
      <c r="AA623" s="43"/>
      <c r="AB623" s="43"/>
      <c r="AC623" s="43"/>
      <c r="AD623" s="4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row>
    <row r="624" spans="1:57" s="52" customFormat="1" ht="12.75">
      <c r="A624" s="53"/>
      <c r="B624" s="43"/>
      <c r="C624" s="43"/>
      <c r="D624" s="43"/>
      <c r="E624" s="43"/>
      <c r="F624" s="43"/>
      <c r="G624" s="43"/>
      <c r="H624" s="59"/>
      <c r="I624" s="59"/>
      <c r="J624" s="59"/>
      <c r="K624" s="59" t="e">
        <f>+#REF!/$H$443</f>
        <v>#REF!</v>
      </c>
      <c r="L624" s="59" t="e">
        <f t="shared" si="92"/>
        <v>#DIV/0!</v>
      </c>
      <c r="M624" s="59"/>
      <c r="N624" s="59"/>
      <c r="O624" s="53"/>
      <c r="P624" s="53"/>
      <c r="R624" s="43"/>
      <c r="S624" s="43"/>
      <c r="T624" s="43"/>
      <c r="U624" s="43"/>
      <c r="V624" s="43"/>
      <c r="W624" s="43"/>
      <c r="X624" s="43"/>
      <c r="Y624" s="43"/>
      <c r="Z624" s="43"/>
      <c r="AA624" s="43"/>
      <c r="AB624" s="43"/>
      <c r="AC624" s="43"/>
      <c r="AD624" s="43"/>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row>
    <row r="625" spans="1:57" s="52" customFormat="1" ht="12.75">
      <c r="A625" s="53"/>
      <c r="B625" s="43"/>
      <c r="C625" s="43"/>
      <c r="D625" s="43"/>
      <c r="E625" s="43"/>
      <c r="F625" s="43"/>
      <c r="G625" s="43"/>
      <c r="H625" s="59"/>
      <c r="I625" s="59"/>
      <c r="J625" s="59"/>
      <c r="K625" s="59" t="e">
        <f>+#REF!/$H$443</f>
        <v>#REF!</v>
      </c>
      <c r="L625" s="59" t="e">
        <f t="shared" si="92"/>
        <v>#DIV/0!</v>
      </c>
      <c r="M625" s="59"/>
      <c r="N625" s="59"/>
      <c r="O625" s="53"/>
      <c r="P625" s="53"/>
      <c r="R625" s="43"/>
      <c r="S625" s="43"/>
      <c r="T625" s="43"/>
      <c r="U625" s="43"/>
      <c r="V625" s="43"/>
      <c r="W625" s="43"/>
      <c r="X625" s="43"/>
      <c r="Y625" s="43"/>
      <c r="Z625" s="43"/>
      <c r="AA625" s="43"/>
      <c r="AB625" s="43"/>
      <c r="AC625" s="43"/>
      <c r="AD625" s="4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row>
    <row r="626" spans="1:57" s="52" customFormat="1" ht="12.75">
      <c r="A626" s="53"/>
      <c r="B626" s="43"/>
      <c r="C626" s="43"/>
      <c r="D626" s="43"/>
      <c r="E626" s="43"/>
      <c r="F626" s="43"/>
      <c r="G626" s="43"/>
      <c r="H626" s="59"/>
      <c r="I626" s="59"/>
      <c r="J626" s="59"/>
      <c r="K626" s="59" t="e">
        <f t="shared" si="92"/>
        <v>#DIV/0!</v>
      </c>
      <c r="L626" s="59" t="e">
        <f t="shared" si="92"/>
        <v>#DIV/0!</v>
      </c>
      <c r="M626" s="59"/>
      <c r="N626" s="59"/>
      <c r="O626" s="53"/>
      <c r="P626" s="53"/>
      <c r="R626" s="43"/>
      <c r="S626" s="43"/>
      <c r="T626" s="43"/>
      <c r="U626" s="43"/>
      <c r="V626" s="43"/>
      <c r="W626" s="43"/>
      <c r="X626" s="43"/>
      <c r="Y626" s="43"/>
      <c r="Z626" s="43"/>
      <c r="AA626" s="43"/>
      <c r="AB626" s="43"/>
      <c r="AC626" s="43"/>
      <c r="AD626" s="4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row>
    <row r="627" spans="1:57" s="52" customFormat="1" ht="12.75">
      <c r="A627" s="53"/>
      <c r="B627" s="43"/>
      <c r="C627" s="43"/>
      <c r="D627" s="43"/>
      <c r="E627" s="43"/>
      <c r="F627" s="43"/>
      <c r="G627" s="43"/>
      <c r="H627" s="59"/>
      <c r="I627" s="59"/>
      <c r="J627" s="59"/>
      <c r="K627" s="59" t="e">
        <f>+#REF!/$H$443</f>
        <v>#REF!</v>
      </c>
      <c r="L627" s="59" t="e">
        <f t="shared" si="92"/>
        <v>#DIV/0!</v>
      </c>
      <c r="M627" s="59"/>
      <c r="N627" s="59"/>
      <c r="O627" s="53"/>
      <c r="P627" s="53"/>
      <c r="R627" s="43"/>
      <c r="S627" s="43"/>
      <c r="T627" s="43"/>
      <c r="U627" s="43"/>
      <c r="V627" s="43"/>
      <c r="W627" s="43"/>
      <c r="X627" s="43"/>
      <c r="Y627" s="43"/>
      <c r="Z627" s="43"/>
      <c r="AA627" s="43"/>
      <c r="AB627" s="43"/>
      <c r="AC627" s="43"/>
      <c r="AD627" s="4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row>
    <row r="628" spans="1:57" s="52" customFormat="1" ht="12.75">
      <c r="A628" s="53"/>
      <c r="B628" s="43"/>
      <c r="C628" s="43"/>
      <c r="D628" s="43"/>
      <c r="E628" s="43"/>
      <c r="F628" s="43"/>
      <c r="G628" s="43"/>
      <c r="H628" s="59"/>
      <c r="I628" s="59"/>
      <c r="J628" s="59"/>
      <c r="K628" s="59" t="e">
        <f t="shared" si="92"/>
        <v>#DIV/0!</v>
      </c>
      <c r="L628" s="59" t="e">
        <f t="shared" si="92"/>
        <v>#DIV/0!</v>
      </c>
      <c r="M628" s="59"/>
      <c r="N628" s="59"/>
      <c r="O628" s="53"/>
      <c r="P628" s="53"/>
      <c r="R628" s="43"/>
      <c r="S628" s="43"/>
      <c r="T628" s="43"/>
      <c r="U628" s="43"/>
      <c r="V628" s="43"/>
      <c r="W628" s="43"/>
      <c r="X628" s="43"/>
      <c r="Y628" s="43"/>
      <c r="Z628" s="43"/>
      <c r="AA628" s="43"/>
      <c r="AB628" s="43"/>
      <c r="AC628" s="43"/>
      <c r="AD628" s="43"/>
      <c r="AE628" s="53"/>
      <c r="AF628" s="53"/>
      <c r="AG628" s="53"/>
      <c r="AH628" s="53"/>
      <c r="AI628" s="53"/>
      <c r="AJ628" s="53"/>
      <c r="AK628" s="53"/>
      <c r="AL628" s="53"/>
      <c r="AM628" s="53"/>
      <c r="AN628" s="53"/>
      <c r="AO628" s="53"/>
      <c r="AP628" s="53"/>
      <c r="AQ628" s="53"/>
      <c r="AR628" s="53"/>
      <c r="AS628" s="53"/>
      <c r="AT628" s="53"/>
      <c r="AU628" s="53"/>
      <c r="AV628" s="53"/>
      <c r="AW628" s="53"/>
      <c r="AX628" s="53"/>
      <c r="AY628" s="53"/>
      <c r="AZ628" s="53"/>
      <c r="BA628" s="53"/>
      <c r="BB628" s="53"/>
      <c r="BC628" s="53"/>
      <c r="BD628" s="53"/>
      <c r="BE628" s="53"/>
    </row>
    <row r="629" spans="1:57" s="52" customFormat="1" ht="12.75">
      <c r="A629" s="53"/>
      <c r="B629" s="43"/>
      <c r="C629" s="43"/>
      <c r="D629" s="43"/>
      <c r="E629" s="43"/>
      <c r="F629" s="43"/>
      <c r="G629" s="43"/>
      <c r="H629" s="59"/>
      <c r="I629" s="59"/>
      <c r="J629" s="59"/>
      <c r="K629" s="59" t="e">
        <f>+#REF!/$H$443</f>
        <v>#REF!</v>
      </c>
      <c r="L629" s="59" t="e">
        <f t="shared" si="92"/>
        <v>#DIV/0!</v>
      </c>
      <c r="M629" s="59"/>
      <c r="N629" s="59"/>
      <c r="O629" s="53"/>
      <c r="P629" s="53"/>
      <c r="R629" s="43"/>
      <c r="S629" s="43"/>
      <c r="T629" s="43"/>
      <c r="U629" s="43"/>
      <c r="V629" s="43"/>
      <c r="W629" s="43"/>
      <c r="X629" s="43"/>
      <c r="Y629" s="43"/>
      <c r="Z629" s="43"/>
      <c r="AA629" s="43"/>
      <c r="AB629" s="43"/>
      <c r="AC629" s="43"/>
      <c r="AD629" s="4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row>
    <row r="630" spans="1:57" s="52" customFormat="1" ht="12.75">
      <c r="A630" s="53"/>
      <c r="B630" s="43"/>
      <c r="C630" s="43"/>
      <c r="D630" s="43"/>
      <c r="E630" s="43"/>
      <c r="F630" s="43"/>
      <c r="G630" s="43"/>
      <c r="H630" s="59"/>
      <c r="I630" s="59"/>
      <c r="J630" s="59"/>
      <c r="K630" s="59" t="e">
        <f>+#REF!/$H$443</f>
        <v>#REF!</v>
      </c>
      <c r="L630" s="59" t="e">
        <f t="shared" si="92"/>
        <v>#DIV/0!</v>
      </c>
      <c r="M630" s="59"/>
      <c r="N630" s="59"/>
      <c r="O630" s="53"/>
      <c r="P630" s="53"/>
      <c r="R630" s="43"/>
      <c r="S630" s="43"/>
      <c r="T630" s="43"/>
      <c r="U630" s="43"/>
      <c r="V630" s="43"/>
      <c r="W630" s="43"/>
      <c r="X630" s="43"/>
      <c r="Y630" s="43"/>
      <c r="Z630" s="43"/>
      <c r="AA630" s="43"/>
      <c r="AB630" s="43"/>
      <c r="AC630" s="43"/>
      <c r="AD630" s="43"/>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c r="BB630" s="53"/>
      <c r="BC630" s="53"/>
      <c r="BD630" s="53"/>
      <c r="BE630" s="53"/>
    </row>
    <row r="631" spans="1:57" s="52" customFormat="1" ht="12.75">
      <c r="A631" s="53"/>
      <c r="B631" s="43"/>
      <c r="C631" s="43"/>
      <c r="D631" s="43"/>
      <c r="E631" s="43"/>
      <c r="F631" s="43"/>
      <c r="G631" s="43"/>
      <c r="H631" s="59"/>
      <c r="I631" s="59"/>
      <c r="J631" s="59"/>
      <c r="K631" s="59" t="e">
        <f>+#REF!/$H$443</f>
        <v>#REF!</v>
      </c>
      <c r="L631" s="59" t="e">
        <f t="shared" si="92"/>
        <v>#DIV/0!</v>
      </c>
      <c r="M631" s="59"/>
      <c r="N631" s="59"/>
      <c r="O631" s="53"/>
      <c r="P631" s="53"/>
      <c r="R631" s="43"/>
      <c r="S631" s="43"/>
      <c r="T631" s="43"/>
      <c r="U631" s="43"/>
      <c r="V631" s="43"/>
      <c r="W631" s="43"/>
      <c r="X631" s="43"/>
      <c r="Y631" s="43"/>
      <c r="Z631" s="43"/>
      <c r="AA631" s="43"/>
      <c r="AB631" s="43"/>
      <c r="AC631" s="43"/>
      <c r="AD631" s="4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row>
    <row r="632" spans="1:57" s="52" customFormat="1" ht="12.75">
      <c r="A632" s="53"/>
      <c r="B632" s="43"/>
      <c r="C632" s="43"/>
      <c r="D632" s="43"/>
      <c r="E632" s="43"/>
      <c r="F632" s="43"/>
      <c r="G632" s="43"/>
      <c r="H632" s="59"/>
      <c r="I632" s="59"/>
      <c r="J632" s="59"/>
      <c r="K632" s="59" t="e">
        <f>+#REF!/$H$443</f>
        <v>#REF!</v>
      </c>
      <c r="L632" s="59" t="e">
        <f t="shared" si="92"/>
        <v>#DIV/0!</v>
      </c>
      <c r="M632" s="59"/>
      <c r="N632" s="59"/>
      <c r="O632" s="53"/>
      <c r="P632" s="53"/>
      <c r="R632" s="43"/>
      <c r="S632" s="43"/>
      <c r="T632" s="43"/>
      <c r="U632" s="43"/>
      <c r="V632" s="43"/>
      <c r="W632" s="43"/>
      <c r="X632" s="43"/>
      <c r="Y632" s="43"/>
      <c r="Z632" s="43"/>
      <c r="AA632" s="43"/>
      <c r="AB632" s="43"/>
      <c r="AC632" s="43"/>
      <c r="AD632" s="43"/>
      <c r="AE632" s="53"/>
      <c r="AF632" s="53"/>
      <c r="AG632" s="53"/>
      <c r="AH632" s="53"/>
      <c r="AI632" s="53"/>
      <c r="AJ632" s="53"/>
      <c r="AK632" s="53"/>
      <c r="AL632" s="53"/>
      <c r="AM632" s="53"/>
      <c r="AN632" s="53"/>
      <c r="AO632" s="53"/>
      <c r="AP632" s="53"/>
      <c r="AQ632" s="53"/>
      <c r="AR632" s="53"/>
      <c r="AS632" s="53"/>
      <c r="AT632" s="53"/>
      <c r="AU632" s="53"/>
      <c r="AV632" s="53"/>
      <c r="AW632" s="53"/>
      <c r="AX632" s="53"/>
      <c r="AY632" s="53"/>
      <c r="AZ632" s="53"/>
      <c r="BA632" s="53"/>
      <c r="BB632" s="53"/>
      <c r="BC632" s="53"/>
      <c r="BD632" s="53"/>
      <c r="BE632" s="53"/>
    </row>
    <row r="633" spans="1:57" s="52" customFormat="1" ht="12.75">
      <c r="A633" s="53"/>
      <c r="B633" s="43"/>
      <c r="C633" s="43"/>
      <c r="D633" s="43"/>
      <c r="E633" s="43"/>
      <c r="F633" s="43"/>
      <c r="G633" s="43"/>
      <c r="H633" s="59"/>
      <c r="I633" s="59"/>
      <c r="J633" s="59"/>
      <c r="K633" s="59" t="e">
        <f>+#REF!/$H$443</f>
        <v>#REF!</v>
      </c>
      <c r="L633" s="59" t="e">
        <f t="shared" si="92"/>
        <v>#DIV/0!</v>
      </c>
      <c r="M633" s="59"/>
      <c r="N633" s="59"/>
      <c r="O633" s="53"/>
      <c r="P633" s="53"/>
      <c r="R633" s="43"/>
      <c r="S633" s="43"/>
      <c r="T633" s="43"/>
      <c r="U633" s="43"/>
      <c r="V633" s="43"/>
      <c r="W633" s="43"/>
      <c r="X633" s="43"/>
      <c r="Y633" s="43"/>
      <c r="Z633" s="43"/>
      <c r="AA633" s="43"/>
      <c r="AB633" s="43"/>
      <c r="AC633" s="43"/>
      <c r="AD633" s="4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row>
    <row r="634" spans="1:57" s="52" customFormat="1" ht="12.75">
      <c r="A634" s="53"/>
      <c r="B634" s="43"/>
      <c r="C634" s="43"/>
      <c r="D634" s="43"/>
      <c r="E634" s="43"/>
      <c r="F634" s="43"/>
      <c r="G634" s="43"/>
      <c r="H634" s="59"/>
      <c r="I634" s="59"/>
      <c r="J634" s="59"/>
      <c r="K634" s="59" t="e">
        <f>+#REF!/$H$443</f>
        <v>#REF!</v>
      </c>
      <c r="L634" s="59" t="e">
        <f t="shared" si="92"/>
        <v>#DIV/0!</v>
      </c>
      <c r="M634" s="59"/>
      <c r="N634" s="59"/>
      <c r="O634" s="53"/>
      <c r="P634" s="53"/>
      <c r="R634" s="43"/>
      <c r="S634" s="43"/>
      <c r="T634" s="43"/>
      <c r="U634" s="43"/>
      <c r="V634" s="43"/>
      <c r="W634" s="43"/>
      <c r="X634" s="43"/>
      <c r="Y634" s="43"/>
      <c r="Z634" s="43"/>
      <c r="AA634" s="43"/>
      <c r="AB634" s="43"/>
      <c r="AC634" s="43"/>
      <c r="AD634" s="43"/>
      <c r="AE634" s="53"/>
      <c r="AF634" s="53"/>
      <c r="AG634" s="53"/>
      <c r="AH634" s="53"/>
      <c r="AI634" s="53"/>
      <c r="AJ634" s="53"/>
      <c r="AK634" s="53"/>
      <c r="AL634" s="53"/>
      <c r="AM634" s="53"/>
      <c r="AN634" s="53"/>
      <c r="AO634" s="53"/>
      <c r="AP634" s="53"/>
      <c r="AQ634" s="53"/>
      <c r="AR634" s="53"/>
      <c r="AS634" s="53"/>
      <c r="AT634" s="53"/>
      <c r="AU634" s="53"/>
      <c r="AV634" s="53"/>
      <c r="AW634" s="53"/>
      <c r="AX634" s="53"/>
      <c r="AY634" s="53"/>
      <c r="AZ634" s="53"/>
      <c r="BA634" s="53"/>
      <c r="BB634" s="53"/>
      <c r="BC634" s="53"/>
      <c r="BD634" s="53"/>
      <c r="BE634" s="53"/>
    </row>
    <row r="635" spans="1:57" s="52" customFormat="1" ht="12.75">
      <c r="A635" s="53"/>
      <c r="B635" s="43"/>
      <c r="C635" s="43"/>
      <c r="D635" s="43"/>
      <c r="E635" s="43"/>
      <c r="F635" s="43"/>
      <c r="G635" s="43"/>
      <c r="H635" s="59"/>
      <c r="I635" s="59"/>
      <c r="J635" s="59"/>
      <c r="K635" s="59" t="e">
        <f>+#REF!/$H$443</f>
        <v>#REF!</v>
      </c>
      <c r="L635" s="59" t="e">
        <f t="shared" si="92"/>
        <v>#DIV/0!</v>
      </c>
      <c r="M635" s="59"/>
      <c r="N635" s="59"/>
      <c r="O635" s="53"/>
      <c r="P635" s="53"/>
      <c r="R635" s="43"/>
      <c r="S635" s="43"/>
      <c r="T635" s="43"/>
      <c r="U635" s="43"/>
      <c r="V635" s="43"/>
      <c r="W635" s="43"/>
      <c r="X635" s="43"/>
      <c r="Y635" s="43"/>
      <c r="Z635" s="43"/>
      <c r="AA635" s="43"/>
      <c r="AB635" s="43"/>
      <c r="AC635" s="43"/>
      <c r="AD635" s="4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row>
    <row r="636" spans="1:57" s="52" customFormat="1" ht="12.75">
      <c r="A636" s="53"/>
      <c r="B636" s="43"/>
      <c r="C636" s="43"/>
      <c r="D636" s="43"/>
      <c r="E636" s="43"/>
      <c r="F636" s="43"/>
      <c r="G636" s="43"/>
      <c r="H636" s="59"/>
      <c r="I636" s="59"/>
      <c r="J636" s="59"/>
      <c r="K636" s="59" t="e">
        <f>+#REF!/$H$443</f>
        <v>#REF!</v>
      </c>
      <c r="L636" s="59" t="e">
        <f>+L207/$H$443</f>
        <v>#DIV/0!</v>
      </c>
      <c r="M636" s="59"/>
      <c r="N636" s="59"/>
      <c r="O636" s="53"/>
      <c r="P636" s="53"/>
      <c r="R636" s="43"/>
      <c r="S636" s="43"/>
      <c r="T636" s="43"/>
      <c r="U636" s="43"/>
      <c r="V636" s="43"/>
      <c r="W636" s="43"/>
      <c r="X636" s="43"/>
      <c r="Y636" s="43"/>
      <c r="Z636" s="43"/>
      <c r="AA636" s="43"/>
      <c r="AB636" s="43"/>
      <c r="AC636" s="43"/>
      <c r="AD636" s="43"/>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row>
    <row r="637" spans="1:57" s="52" customFormat="1" ht="12.75">
      <c r="A637" s="53"/>
      <c r="B637" s="43"/>
      <c r="C637" s="43"/>
      <c r="D637" s="43"/>
      <c r="E637" s="43"/>
      <c r="F637" s="43"/>
      <c r="G637" s="43"/>
      <c r="H637" s="59"/>
      <c r="I637" s="59"/>
      <c r="J637" s="59"/>
      <c r="K637" s="59" t="e">
        <f>+#REF!/$H$443</f>
        <v>#REF!</v>
      </c>
      <c r="L637" s="59" t="e">
        <f>+L208/$H$443</f>
        <v>#DIV/0!</v>
      </c>
      <c r="M637" s="59"/>
      <c r="N637" s="59"/>
      <c r="O637" s="53"/>
      <c r="P637" s="53"/>
      <c r="R637" s="43"/>
      <c r="S637" s="43"/>
      <c r="T637" s="43"/>
      <c r="U637" s="43"/>
      <c r="V637" s="43"/>
      <c r="W637" s="43"/>
      <c r="X637" s="43"/>
      <c r="Y637" s="43"/>
      <c r="Z637" s="43"/>
      <c r="AA637" s="43"/>
      <c r="AB637" s="43"/>
      <c r="AC637" s="43"/>
      <c r="AD637" s="4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row>
    <row r="638" spans="1:57" s="52" customFormat="1" ht="12.75">
      <c r="A638" s="53"/>
      <c r="B638" s="43"/>
      <c r="C638" s="43"/>
      <c r="D638" s="43"/>
      <c r="E638" s="43"/>
      <c r="F638" s="43"/>
      <c r="G638" s="43"/>
      <c r="H638" s="59"/>
      <c r="I638" s="59"/>
      <c r="J638" s="59"/>
      <c r="K638" s="59" t="e">
        <f>+#REF!/$H$443</f>
        <v>#REF!</v>
      </c>
      <c r="L638" s="59" t="e">
        <f>+L209/$H$443</f>
        <v>#DIV/0!</v>
      </c>
      <c r="M638" s="59"/>
      <c r="N638" s="59"/>
      <c r="O638" s="53"/>
      <c r="P638" s="53"/>
      <c r="R638" s="43"/>
      <c r="S638" s="43"/>
      <c r="T638" s="43"/>
      <c r="U638" s="43"/>
      <c r="V638" s="43"/>
      <c r="W638" s="43"/>
      <c r="X638" s="43"/>
      <c r="Y638" s="43"/>
      <c r="Z638" s="43"/>
      <c r="AA638" s="43"/>
      <c r="AB638" s="43"/>
      <c r="AC638" s="43"/>
      <c r="AD638" s="4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row>
    <row r="639" spans="1:57" s="52" customFormat="1" ht="12.75">
      <c r="A639" s="53"/>
      <c r="B639" s="43"/>
      <c r="C639" s="43"/>
      <c r="D639" s="43"/>
      <c r="E639" s="43"/>
      <c r="F639" s="43"/>
      <c r="G639" s="43"/>
      <c r="H639" s="59"/>
      <c r="I639" s="59"/>
      <c r="J639" s="59"/>
      <c r="K639" s="59" t="e">
        <f>+#REF!/$H$443</f>
        <v>#REF!</v>
      </c>
      <c r="L639" s="59" t="e">
        <f>+L210/$H$443</f>
        <v>#DIV/0!</v>
      </c>
      <c r="M639" s="59"/>
      <c r="N639" s="59"/>
      <c r="O639" s="53"/>
      <c r="P639" s="53"/>
      <c r="R639" s="43"/>
      <c r="S639" s="43"/>
      <c r="T639" s="43"/>
      <c r="U639" s="43"/>
      <c r="V639" s="43"/>
      <c r="W639" s="43"/>
      <c r="X639" s="43"/>
      <c r="Y639" s="43"/>
      <c r="Z639" s="43"/>
      <c r="AA639" s="43"/>
      <c r="AB639" s="43"/>
      <c r="AC639" s="43"/>
      <c r="AD639" s="4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row>
    <row r="640" spans="1:57" s="52" customFormat="1" ht="12.75">
      <c r="A640" s="53"/>
      <c r="B640" s="43"/>
      <c r="C640" s="43"/>
      <c r="D640" s="43"/>
      <c r="E640" s="43"/>
      <c r="F640" s="43"/>
      <c r="G640" s="43"/>
      <c r="H640" s="59"/>
      <c r="I640" s="59"/>
      <c r="J640" s="59"/>
      <c r="K640" s="59"/>
      <c r="L640" s="59"/>
      <c r="M640" s="59"/>
      <c r="N640" s="59"/>
      <c r="O640" s="53"/>
      <c r="P640" s="53"/>
      <c r="R640" s="43"/>
      <c r="S640" s="43"/>
      <c r="T640" s="43"/>
      <c r="U640" s="43"/>
      <c r="V640" s="43"/>
      <c r="W640" s="43"/>
      <c r="X640" s="43"/>
      <c r="Y640" s="43"/>
      <c r="Z640" s="43"/>
      <c r="AA640" s="43"/>
      <c r="AB640" s="43"/>
      <c r="AC640" s="43"/>
      <c r="AD640" s="43"/>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row>
    <row r="641" spans="1:57" s="52" customFormat="1" ht="12.75">
      <c r="A641" s="53"/>
      <c r="B641" s="43"/>
      <c r="C641" s="43"/>
      <c r="D641" s="43"/>
      <c r="E641" s="43"/>
      <c r="F641" s="43"/>
      <c r="G641" s="43"/>
      <c r="H641" s="59"/>
      <c r="I641" s="59"/>
      <c r="J641" s="59"/>
      <c r="K641" s="59"/>
      <c r="L641" s="59"/>
      <c r="M641" s="59"/>
      <c r="N641" s="59"/>
      <c r="O641" s="53"/>
      <c r="P641" s="53"/>
      <c r="R641" s="43"/>
      <c r="S641" s="43"/>
      <c r="T641" s="43"/>
      <c r="U641" s="43"/>
      <c r="V641" s="43"/>
      <c r="W641" s="43"/>
      <c r="X641" s="43"/>
      <c r="Y641" s="43"/>
      <c r="Z641" s="43"/>
      <c r="AA641" s="43"/>
      <c r="AB641" s="43"/>
      <c r="AC641" s="43"/>
      <c r="AD641" s="4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row>
    <row r="642" spans="1:57" s="52" customFormat="1" ht="12.75">
      <c r="A642" s="53"/>
      <c r="B642" s="43"/>
      <c r="C642" s="43"/>
      <c r="D642" s="43"/>
      <c r="E642" s="43"/>
      <c r="F642" s="43"/>
      <c r="G642" s="43"/>
      <c r="H642" s="59"/>
      <c r="I642" s="59"/>
      <c r="J642" s="59"/>
      <c r="K642" s="59"/>
      <c r="L642" s="59"/>
      <c r="M642" s="59"/>
      <c r="N642" s="59"/>
      <c r="O642" s="53"/>
      <c r="P642" s="53"/>
      <c r="R642" s="43"/>
      <c r="S642" s="43"/>
      <c r="T642" s="43"/>
      <c r="U642" s="43"/>
      <c r="V642" s="43"/>
      <c r="W642" s="43"/>
      <c r="X642" s="43"/>
      <c r="Y642" s="43"/>
      <c r="Z642" s="43"/>
      <c r="AA642" s="43"/>
      <c r="AB642" s="43"/>
      <c r="AC642" s="43"/>
      <c r="AD642" s="4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row>
    <row r="643" spans="1:57" s="52" customFormat="1" ht="12.75">
      <c r="A643" s="53"/>
      <c r="B643" s="43"/>
      <c r="C643" s="43"/>
      <c r="D643" s="43"/>
      <c r="E643" s="43"/>
      <c r="F643" s="43"/>
      <c r="G643" s="43"/>
      <c r="H643" s="59"/>
      <c r="I643" s="59"/>
      <c r="J643" s="59"/>
      <c r="K643" s="59"/>
      <c r="L643" s="59"/>
      <c r="M643" s="59"/>
      <c r="N643" s="59"/>
      <c r="O643" s="53"/>
      <c r="P643" s="53"/>
      <c r="R643" s="43"/>
      <c r="S643" s="43"/>
      <c r="T643" s="43"/>
      <c r="U643" s="43"/>
      <c r="V643" s="43"/>
      <c r="W643" s="43"/>
      <c r="X643" s="43"/>
      <c r="Y643" s="43"/>
      <c r="Z643" s="43"/>
      <c r="AA643" s="43"/>
      <c r="AB643" s="43"/>
      <c r="AC643" s="43"/>
      <c r="AD643" s="43"/>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row>
    <row r="644" spans="1:57" s="52" customFormat="1" ht="12.75">
      <c r="A644" s="53"/>
      <c r="B644" s="43"/>
      <c r="C644" s="43"/>
      <c r="D644" s="43"/>
      <c r="E644" s="43"/>
      <c r="F644" s="43"/>
      <c r="G644" s="43"/>
      <c r="H644" s="59"/>
      <c r="I644" s="59"/>
      <c r="J644" s="59"/>
      <c r="K644" s="59"/>
      <c r="L644" s="59"/>
      <c r="M644" s="59"/>
      <c r="N644" s="59"/>
      <c r="O644" s="53"/>
      <c r="P644" s="53"/>
      <c r="R644" s="43"/>
      <c r="S644" s="43"/>
      <c r="T644" s="43"/>
      <c r="U644" s="43"/>
      <c r="V644" s="43"/>
      <c r="W644" s="43"/>
      <c r="X644" s="43"/>
      <c r="Y644" s="43"/>
      <c r="Z644" s="43"/>
      <c r="AA644" s="43"/>
      <c r="AB644" s="43"/>
      <c r="AC644" s="43"/>
      <c r="AD644" s="43"/>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row>
    <row r="645" spans="1:57" s="52" customFormat="1" ht="12.75">
      <c r="A645" s="53"/>
      <c r="B645" s="43"/>
      <c r="C645" s="43"/>
      <c r="D645" s="43"/>
      <c r="E645" s="43"/>
      <c r="F645" s="43"/>
      <c r="G645" s="43"/>
      <c r="H645" s="59"/>
      <c r="I645" s="59"/>
      <c r="J645" s="59"/>
      <c r="K645" s="59"/>
      <c r="L645" s="59"/>
      <c r="M645" s="59"/>
      <c r="N645" s="59"/>
      <c r="O645" s="53"/>
      <c r="P645" s="53"/>
      <c r="R645" s="43"/>
      <c r="S645" s="43"/>
      <c r="T645" s="43"/>
      <c r="U645" s="43"/>
      <c r="V645" s="43"/>
      <c r="W645" s="43"/>
      <c r="X645" s="43"/>
      <c r="Y645" s="43"/>
      <c r="Z645" s="43"/>
      <c r="AA645" s="43"/>
      <c r="AB645" s="43"/>
      <c r="AC645" s="43"/>
      <c r="AD645" s="4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row>
    <row r="646" spans="1:57" s="52" customFormat="1" ht="12.75">
      <c r="A646" s="53"/>
      <c r="B646" s="43"/>
      <c r="C646" s="43"/>
      <c r="D646" s="43"/>
      <c r="E646" s="43"/>
      <c r="F646" s="43"/>
      <c r="G646" s="43"/>
      <c r="H646" s="59"/>
      <c r="I646" s="59"/>
      <c r="J646" s="59"/>
      <c r="K646" s="59"/>
      <c r="L646" s="59"/>
      <c r="M646" s="59"/>
      <c r="N646" s="59"/>
      <c r="O646" s="53"/>
      <c r="P646" s="53"/>
      <c r="R646" s="43"/>
      <c r="S646" s="43"/>
      <c r="T646" s="43"/>
      <c r="U646" s="43"/>
      <c r="V646" s="43"/>
      <c r="W646" s="43"/>
      <c r="X646" s="43"/>
      <c r="Y646" s="43"/>
      <c r="Z646" s="43"/>
      <c r="AA646" s="43"/>
      <c r="AB646" s="43"/>
      <c r="AC646" s="43"/>
      <c r="AD646" s="43"/>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row>
    <row r="647" spans="1:57" s="52" customFormat="1" ht="12.75">
      <c r="A647" s="53"/>
      <c r="B647" s="43"/>
      <c r="C647" s="43"/>
      <c r="D647" s="43"/>
      <c r="E647" s="43"/>
      <c r="F647" s="43"/>
      <c r="G647" s="43"/>
      <c r="H647" s="59"/>
      <c r="I647" s="59"/>
      <c r="J647" s="59"/>
      <c r="K647" s="59"/>
      <c r="L647" s="59"/>
      <c r="M647" s="59"/>
      <c r="N647" s="59"/>
      <c r="O647" s="53"/>
      <c r="P647" s="53"/>
      <c r="R647" s="43"/>
      <c r="S647" s="43"/>
      <c r="T647" s="43"/>
      <c r="U647" s="43"/>
      <c r="V647" s="43"/>
      <c r="W647" s="43"/>
      <c r="X647" s="43"/>
      <c r="Y647" s="43"/>
      <c r="Z647" s="43"/>
      <c r="AA647" s="43"/>
      <c r="AB647" s="43"/>
      <c r="AC647" s="43"/>
      <c r="AD647" s="4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row>
    <row r="648" spans="1:57" s="52" customFormat="1" ht="12.75">
      <c r="A648" s="53"/>
      <c r="B648" s="43"/>
      <c r="C648" s="43"/>
      <c r="D648" s="43"/>
      <c r="E648" s="43"/>
      <c r="F648" s="43"/>
      <c r="G648" s="43"/>
      <c r="H648" s="59"/>
      <c r="I648" s="59"/>
      <c r="J648" s="59"/>
      <c r="K648" s="59"/>
      <c r="L648" s="59"/>
      <c r="M648" s="59"/>
      <c r="N648" s="59"/>
      <c r="O648" s="53"/>
      <c r="P648" s="53"/>
      <c r="R648" s="43"/>
      <c r="S648" s="43"/>
      <c r="T648" s="43"/>
      <c r="U648" s="43"/>
      <c r="V648" s="43"/>
      <c r="W648" s="43"/>
      <c r="X648" s="43"/>
      <c r="Y648" s="43"/>
      <c r="Z648" s="43"/>
      <c r="AA648" s="43"/>
      <c r="AB648" s="43"/>
      <c r="AC648" s="43"/>
      <c r="AD648" s="4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row>
    <row r="649" spans="1:57" s="52" customFormat="1" ht="12.75">
      <c r="A649" s="53"/>
      <c r="B649" s="43"/>
      <c r="C649" s="43"/>
      <c r="D649" s="43"/>
      <c r="E649" s="43"/>
      <c r="F649" s="43"/>
      <c r="G649" s="43"/>
      <c r="H649" s="59"/>
      <c r="I649" s="59"/>
      <c r="J649" s="59"/>
      <c r="K649" s="59"/>
      <c r="L649" s="59"/>
      <c r="M649" s="59"/>
      <c r="N649" s="59"/>
      <c r="O649" s="53"/>
      <c r="P649" s="53"/>
      <c r="R649" s="43"/>
      <c r="S649" s="43"/>
      <c r="T649" s="43"/>
      <c r="U649" s="43"/>
      <c r="V649" s="43"/>
      <c r="W649" s="43"/>
      <c r="X649" s="43"/>
      <c r="Y649" s="43"/>
      <c r="Z649" s="43"/>
      <c r="AA649" s="43"/>
      <c r="AB649" s="43"/>
      <c r="AC649" s="43"/>
      <c r="AD649" s="43"/>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53"/>
      <c r="BC649" s="53"/>
      <c r="BD649" s="53"/>
      <c r="BE649" s="53"/>
    </row>
    <row r="650" spans="1:57" s="52" customFormat="1" ht="12.75">
      <c r="A650" s="53"/>
      <c r="B650" s="43"/>
      <c r="C650" s="43"/>
      <c r="D650" s="43"/>
      <c r="E650" s="43"/>
      <c r="F650" s="43"/>
      <c r="G650" s="43"/>
      <c r="H650" s="59"/>
      <c r="I650" s="59"/>
      <c r="J650" s="59"/>
      <c r="K650" s="59"/>
      <c r="L650" s="59"/>
      <c r="M650" s="59"/>
      <c r="N650" s="59"/>
      <c r="O650" s="53"/>
      <c r="P650" s="53"/>
      <c r="R650" s="43"/>
      <c r="S650" s="43"/>
      <c r="T650" s="43"/>
      <c r="U650" s="43"/>
      <c r="V650" s="43"/>
      <c r="W650" s="43"/>
      <c r="X650" s="43"/>
      <c r="Y650" s="43"/>
      <c r="Z650" s="43"/>
      <c r="AA650" s="43"/>
      <c r="AB650" s="43"/>
      <c r="AC650" s="43"/>
      <c r="AD650" s="43"/>
      <c r="AE650" s="53"/>
      <c r="AF650" s="53"/>
      <c r="AG650" s="53"/>
      <c r="AH650" s="53"/>
      <c r="AI650" s="53"/>
      <c r="AJ650" s="53"/>
      <c r="AK650" s="53"/>
      <c r="AL650" s="53"/>
      <c r="AM650" s="53"/>
      <c r="AN650" s="53"/>
      <c r="AO650" s="53"/>
      <c r="AP650" s="53"/>
      <c r="AQ650" s="53"/>
      <c r="AR650" s="53"/>
      <c r="AS650" s="53"/>
      <c r="AT650" s="53"/>
      <c r="AU650" s="53"/>
      <c r="AV650" s="53"/>
      <c r="AW650" s="53"/>
      <c r="AX650" s="53"/>
      <c r="AY650" s="53"/>
      <c r="AZ650" s="53"/>
      <c r="BA650" s="53"/>
      <c r="BB650" s="53"/>
      <c r="BC650" s="53"/>
      <c r="BD650" s="53"/>
      <c r="BE650" s="53"/>
    </row>
    <row r="651" spans="1:57" s="52" customFormat="1" ht="12.75">
      <c r="A651" s="53"/>
      <c r="B651" s="43"/>
      <c r="C651" s="43"/>
      <c r="D651" s="43"/>
      <c r="E651" s="43"/>
      <c r="F651" s="43"/>
      <c r="G651" s="43"/>
      <c r="H651" s="59"/>
      <c r="I651" s="59"/>
      <c r="J651" s="59"/>
      <c r="K651" s="59"/>
      <c r="L651" s="59"/>
      <c r="M651" s="59"/>
      <c r="N651" s="59"/>
      <c r="O651" s="53"/>
      <c r="P651" s="53"/>
      <c r="R651" s="43"/>
      <c r="S651" s="43"/>
      <c r="T651" s="43"/>
      <c r="U651" s="43"/>
      <c r="V651" s="43"/>
      <c r="W651" s="43"/>
      <c r="X651" s="43"/>
      <c r="Y651" s="43"/>
      <c r="Z651" s="43"/>
      <c r="AA651" s="43"/>
      <c r="AB651" s="43"/>
      <c r="AC651" s="43"/>
      <c r="AD651" s="4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row>
    <row r="652" spans="1:57" s="52" customFormat="1" ht="12.75">
      <c r="A652" s="53"/>
      <c r="B652" s="43"/>
      <c r="C652" s="43"/>
      <c r="D652" s="43"/>
      <c r="E652" s="43"/>
      <c r="F652" s="43"/>
      <c r="G652" s="43"/>
      <c r="H652" s="59"/>
      <c r="I652" s="59"/>
      <c r="J652" s="59"/>
      <c r="K652" s="59"/>
      <c r="L652" s="59"/>
      <c r="M652" s="59"/>
      <c r="N652" s="59"/>
      <c r="O652" s="53"/>
      <c r="P652" s="53"/>
      <c r="R652" s="43"/>
      <c r="S652" s="43"/>
      <c r="T652" s="43"/>
      <c r="U652" s="43"/>
      <c r="V652" s="43"/>
      <c r="W652" s="43"/>
      <c r="X652" s="43"/>
      <c r="Y652" s="43"/>
      <c r="Z652" s="43"/>
      <c r="AA652" s="43"/>
      <c r="AB652" s="43"/>
      <c r="AC652" s="43"/>
      <c r="AD652" s="43"/>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row>
    <row r="653" spans="1:57" s="52" customFormat="1" ht="12.75">
      <c r="A653" s="53"/>
      <c r="B653" s="43"/>
      <c r="C653" s="43"/>
      <c r="D653" s="43"/>
      <c r="E653" s="43"/>
      <c r="F653" s="43"/>
      <c r="G653" s="43"/>
      <c r="H653" s="59"/>
      <c r="I653" s="59"/>
      <c r="J653" s="59"/>
      <c r="K653" s="59"/>
      <c r="L653" s="59"/>
      <c r="M653" s="59"/>
      <c r="N653" s="59"/>
      <c r="O653" s="53"/>
      <c r="P653" s="53"/>
      <c r="R653" s="43"/>
      <c r="S653" s="43"/>
      <c r="T653" s="43"/>
      <c r="U653" s="43"/>
      <c r="V653" s="43"/>
      <c r="W653" s="43"/>
      <c r="X653" s="43"/>
      <c r="Y653" s="43"/>
      <c r="Z653" s="43"/>
      <c r="AA653" s="43"/>
      <c r="AB653" s="43"/>
      <c r="AC653" s="43"/>
      <c r="AD653" s="4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row>
    <row r="654" spans="1:57" s="52" customFormat="1" ht="12.75">
      <c r="A654" s="53"/>
      <c r="B654" s="43"/>
      <c r="C654" s="43"/>
      <c r="D654" s="43"/>
      <c r="E654" s="43"/>
      <c r="F654" s="43"/>
      <c r="G654" s="43"/>
      <c r="H654" s="59"/>
      <c r="I654" s="59"/>
      <c r="J654" s="59"/>
      <c r="K654" s="59"/>
      <c r="L654" s="59"/>
      <c r="M654" s="59"/>
      <c r="N654" s="59"/>
      <c r="O654" s="53"/>
      <c r="P654" s="53"/>
      <c r="R654" s="43"/>
      <c r="S654" s="43"/>
      <c r="T654" s="43"/>
      <c r="U654" s="43"/>
      <c r="V654" s="43"/>
      <c r="W654" s="43"/>
      <c r="X654" s="43"/>
      <c r="Y654" s="43"/>
      <c r="Z654" s="43"/>
      <c r="AA654" s="43"/>
      <c r="AB654" s="43"/>
      <c r="AC654" s="43"/>
      <c r="AD654" s="4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row>
    <row r="655" spans="1:57" s="52" customFormat="1" ht="12.75">
      <c r="A655" s="53"/>
      <c r="B655" s="43"/>
      <c r="C655" s="43"/>
      <c r="D655" s="43"/>
      <c r="E655" s="43"/>
      <c r="F655" s="43"/>
      <c r="G655" s="43"/>
      <c r="H655" s="59"/>
      <c r="I655" s="59"/>
      <c r="J655" s="59"/>
      <c r="K655" s="59"/>
      <c r="L655" s="59"/>
      <c r="M655" s="59"/>
      <c r="N655" s="59"/>
      <c r="O655" s="53"/>
      <c r="P655" s="53"/>
      <c r="R655" s="43"/>
      <c r="S655" s="43"/>
      <c r="T655" s="43"/>
      <c r="U655" s="43"/>
      <c r="V655" s="43"/>
      <c r="W655" s="43"/>
      <c r="X655" s="43"/>
      <c r="Y655" s="43"/>
      <c r="Z655" s="43"/>
      <c r="AA655" s="43"/>
      <c r="AB655" s="43"/>
      <c r="AC655" s="43"/>
      <c r="AD655" s="4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row>
    <row r="656" spans="1:57" s="52" customFormat="1" ht="12.75">
      <c r="A656" s="53"/>
      <c r="B656" s="43"/>
      <c r="C656" s="43"/>
      <c r="D656" s="43"/>
      <c r="E656" s="43"/>
      <c r="F656" s="43"/>
      <c r="G656" s="43"/>
      <c r="H656" s="59"/>
      <c r="I656" s="59"/>
      <c r="J656" s="59"/>
      <c r="K656" s="59"/>
      <c r="L656" s="59"/>
      <c r="M656" s="59"/>
      <c r="N656" s="59"/>
      <c r="O656" s="53"/>
      <c r="P656" s="53"/>
      <c r="R656" s="43"/>
      <c r="S656" s="43"/>
      <c r="T656" s="43"/>
      <c r="U656" s="43"/>
      <c r="V656" s="43"/>
      <c r="W656" s="43"/>
      <c r="X656" s="43"/>
      <c r="Y656" s="43"/>
      <c r="Z656" s="43"/>
      <c r="AA656" s="43"/>
      <c r="AB656" s="43"/>
      <c r="AC656" s="43"/>
      <c r="AD656" s="4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row>
    <row r="657" spans="1:57" s="52" customFormat="1" ht="12.75">
      <c r="A657" s="53"/>
      <c r="B657" s="43"/>
      <c r="C657" s="43"/>
      <c r="D657" s="43"/>
      <c r="E657" s="43"/>
      <c r="F657" s="43"/>
      <c r="G657" s="43"/>
      <c r="H657" s="59"/>
      <c r="I657" s="59"/>
      <c r="J657" s="59"/>
      <c r="K657" s="59"/>
      <c r="L657" s="59"/>
      <c r="M657" s="59"/>
      <c r="N657" s="59"/>
      <c r="O657" s="53"/>
      <c r="P657" s="53"/>
      <c r="R657" s="43"/>
      <c r="S657" s="43"/>
      <c r="T657" s="43"/>
      <c r="U657" s="43"/>
      <c r="V657" s="43"/>
      <c r="W657" s="43"/>
      <c r="X657" s="43"/>
      <c r="Y657" s="43"/>
      <c r="Z657" s="43"/>
      <c r="AA657" s="43"/>
      <c r="AB657" s="43"/>
      <c r="AC657" s="43"/>
      <c r="AD657" s="43"/>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row>
    <row r="658" spans="1:57" s="52" customFormat="1" ht="12.75">
      <c r="A658" s="53"/>
      <c r="B658" s="43"/>
      <c r="C658" s="43"/>
      <c r="D658" s="43"/>
      <c r="E658" s="43"/>
      <c r="F658" s="43"/>
      <c r="G658" s="43"/>
      <c r="H658" s="59"/>
      <c r="I658" s="59"/>
      <c r="J658" s="59"/>
      <c r="K658" s="59"/>
      <c r="L658" s="59"/>
      <c r="M658" s="59"/>
      <c r="N658" s="59"/>
      <c r="O658" s="53"/>
      <c r="P658" s="53"/>
      <c r="R658" s="43"/>
      <c r="S658" s="43"/>
      <c r="T658" s="43"/>
      <c r="U658" s="43"/>
      <c r="V658" s="43"/>
      <c r="W658" s="43"/>
      <c r="X658" s="43"/>
      <c r="Y658" s="43"/>
      <c r="Z658" s="43"/>
      <c r="AA658" s="43"/>
      <c r="AB658" s="43"/>
      <c r="AC658" s="43"/>
      <c r="AD658" s="43"/>
      <c r="AE658" s="53"/>
      <c r="AF658" s="53"/>
      <c r="AG658" s="53"/>
      <c r="AH658" s="53"/>
      <c r="AI658" s="53"/>
      <c r="AJ658" s="53"/>
      <c r="AK658" s="53"/>
      <c r="AL658" s="53"/>
      <c r="AM658" s="53"/>
      <c r="AN658" s="53"/>
      <c r="AO658" s="53"/>
      <c r="AP658" s="53"/>
      <c r="AQ658" s="53"/>
      <c r="AR658" s="53"/>
      <c r="AS658" s="53"/>
      <c r="AT658" s="53"/>
      <c r="AU658" s="53"/>
      <c r="AV658" s="53"/>
      <c r="AW658" s="53"/>
      <c r="AX658" s="53"/>
      <c r="AY658" s="53"/>
      <c r="AZ658" s="53"/>
      <c r="BA658" s="53"/>
      <c r="BB658" s="53"/>
      <c r="BC658" s="53"/>
      <c r="BD658" s="53"/>
      <c r="BE658" s="53"/>
    </row>
    <row r="659" spans="1:57" s="52" customFormat="1" ht="12.75">
      <c r="A659" s="53"/>
      <c r="B659" s="43"/>
      <c r="C659" s="43"/>
      <c r="D659" s="43"/>
      <c r="E659" s="43"/>
      <c r="F659" s="43"/>
      <c r="G659" s="43"/>
      <c r="H659" s="59"/>
      <c r="I659" s="59"/>
      <c r="J659" s="59"/>
      <c r="K659" s="59"/>
      <c r="L659" s="59"/>
      <c r="M659" s="59"/>
      <c r="N659" s="59"/>
      <c r="O659" s="53"/>
      <c r="P659" s="53"/>
      <c r="R659" s="43"/>
      <c r="S659" s="43"/>
      <c r="T659" s="43"/>
      <c r="U659" s="43"/>
      <c r="V659" s="43"/>
      <c r="W659" s="43"/>
      <c r="X659" s="43"/>
      <c r="Y659" s="43"/>
      <c r="Z659" s="43"/>
      <c r="AA659" s="43"/>
      <c r="AB659" s="43"/>
      <c r="AC659" s="43"/>
      <c r="AD659" s="4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row>
    <row r="660" spans="1:57" s="52" customFormat="1" ht="12.75">
      <c r="A660" s="53"/>
      <c r="B660" s="43"/>
      <c r="C660" s="43"/>
      <c r="D660" s="43"/>
      <c r="E660" s="43"/>
      <c r="F660" s="43"/>
      <c r="G660" s="43"/>
      <c r="H660" s="59"/>
      <c r="I660" s="59"/>
      <c r="J660" s="59"/>
      <c r="K660" s="59"/>
      <c r="L660" s="59"/>
      <c r="M660" s="59"/>
      <c r="N660" s="59"/>
      <c r="O660" s="53"/>
      <c r="P660" s="53"/>
      <c r="R660" s="43"/>
      <c r="S660" s="43"/>
      <c r="T660" s="43"/>
      <c r="U660" s="43"/>
      <c r="V660" s="43"/>
      <c r="W660" s="43"/>
      <c r="X660" s="43"/>
      <c r="Y660" s="43"/>
      <c r="Z660" s="43"/>
      <c r="AA660" s="43"/>
      <c r="AB660" s="43"/>
      <c r="AC660" s="43"/>
      <c r="AD660" s="4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row>
    <row r="661" spans="1:57" s="52" customFormat="1" ht="12.75">
      <c r="A661" s="53"/>
      <c r="B661" s="43"/>
      <c r="C661" s="43"/>
      <c r="D661" s="43"/>
      <c r="E661" s="43"/>
      <c r="F661" s="43"/>
      <c r="G661" s="43"/>
      <c r="H661" s="59"/>
      <c r="I661" s="59"/>
      <c r="J661" s="59"/>
      <c r="K661" s="59"/>
      <c r="L661" s="59"/>
      <c r="M661" s="59"/>
      <c r="N661" s="59"/>
      <c r="O661" s="53"/>
      <c r="P661" s="53"/>
      <c r="R661" s="43"/>
      <c r="S661" s="43"/>
      <c r="T661" s="43"/>
      <c r="U661" s="43"/>
      <c r="V661" s="43"/>
      <c r="W661" s="43"/>
      <c r="X661" s="43"/>
      <c r="Y661" s="43"/>
      <c r="Z661" s="43"/>
      <c r="AA661" s="43"/>
      <c r="AB661" s="43"/>
      <c r="AC661" s="43"/>
      <c r="AD661" s="4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row>
    <row r="662" spans="1:57" s="52" customFormat="1" ht="12.75">
      <c r="A662" s="53"/>
      <c r="B662" s="43"/>
      <c r="C662" s="43"/>
      <c r="D662" s="43"/>
      <c r="E662" s="43"/>
      <c r="F662" s="43"/>
      <c r="G662" s="43"/>
      <c r="H662" s="59"/>
      <c r="I662" s="59"/>
      <c r="J662" s="59"/>
      <c r="K662" s="59"/>
      <c r="L662" s="59"/>
      <c r="M662" s="59"/>
      <c r="N662" s="59"/>
      <c r="O662" s="53"/>
      <c r="P662" s="53"/>
      <c r="R662" s="43"/>
      <c r="S662" s="43"/>
      <c r="T662" s="43"/>
      <c r="U662" s="43"/>
      <c r="V662" s="43"/>
      <c r="W662" s="43"/>
      <c r="X662" s="43"/>
      <c r="Y662" s="43"/>
      <c r="Z662" s="43"/>
      <c r="AA662" s="43"/>
      <c r="AB662" s="43"/>
      <c r="AC662" s="43"/>
      <c r="AD662" s="4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row>
    <row r="663" spans="1:57" s="52" customFormat="1" ht="12.75">
      <c r="A663" s="53"/>
      <c r="B663" s="43"/>
      <c r="C663" s="43"/>
      <c r="D663" s="43"/>
      <c r="E663" s="43"/>
      <c r="F663" s="43"/>
      <c r="G663" s="43"/>
      <c r="H663" s="59"/>
      <c r="I663" s="59"/>
      <c r="J663" s="59"/>
      <c r="K663" s="59"/>
      <c r="L663" s="59"/>
      <c r="M663" s="59"/>
      <c r="N663" s="59"/>
      <c r="O663" s="53"/>
      <c r="P663" s="53"/>
      <c r="R663" s="43"/>
      <c r="S663" s="43"/>
      <c r="T663" s="43"/>
      <c r="U663" s="43"/>
      <c r="V663" s="43"/>
      <c r="W663" s="43"/>
      <c r="X663" s="43"/>
      <c r="Y663" s="43"/>
      <c r="Z663" s="43"/>
      <c r="AA663" s="43"/>
      <c r="AB663" s="43"/>
      <c r="AC663" s="43"/>
      <c r="AD663" s="43"/>
      <c r="AE663" s="53"/>
      <c r="AF663" s="53"/>
      <c r="AG663" s="53"/>
      <c r="AH663" s="53"/>
      <c r="AI663" s="53"/>
      <c r="AJ663" s="53"/>
      <c r="AK663" s="53"/>
      <c r="AL663" s="53"/>
      <c r="AM663" s="53"/>
      <c r="AN663" s="53"/>
      <c r="AO663" s="53"/>
      <c r="AP663" s="53"/>
      <c r="AQ663" s="53"/>
      <c r="AR663" s="53"/>
      <c r="AS663" s="53"/>
      <c r="AT663" s="53"/>
      <c r="AU663" s="53"/>
      <c r="AV663" s="53"/>
      <c r="AW663" s="53"/>
      <c r="AX663" s="53"/>
      <c r="AY663" s="53"/>
      <c r="AZ663" s="53"/>
      <c r="BA663" s="53"/>
      <c r="BB663" s="53"/>
      <c r="BC663" s="53"/>
      <c r="BD663" s="53"/>
      <c r="BE663" s="53"/>
    </row>
    <row r="664" spans="1:57" s="52" customFormat="1" ht="12.75">
      <c r="A664" s="53"/>
      <c r="B664" s="43"/>
      <c r="C664" s="43"/>
      <c r="D664" s="43"/>
      <c r="E664" s="43"/>
      <c r="F664" s="43"/>
      <c r="G664" s="43"/>
      <c r="H664" s="59"/>
      <c r="I664" s="59"/>
      <c r="J664" s="59"/>
      <c r="K664" s="59"/>
      <c r="L664" s="59"/>
      <c r="M664" s="59"/>
      <c r="N664" s="59"/>
      <c r="O664" s="53"/>
      <c r="P664" s="53"/>
      <c r="R664" s="43"/>
      <c r="S664" s="43"/>
      <c r="T664" s="43"/>
      <c r="U664" s="43"/>
      <c r="V664" s="43"/>
      <c r="W664" s="43"/>
      <c r="X664" s="43"/>
      <c r="Y664" s="43"/>
      <c r="Z664" s="43"/>
      <c r="AA664" s="43"/>
      <c r="AB664" s="43"/>
      <c r="AC664" s="43"/>
      <c r="AD664" s="43"/>
      <c r="AE664" s="53"/>
      <c r="AF664" s="53"/>
      <c r="AG664" s="53"/>
      <c r="AH664" s="53"/>
      <c r="AI664" s="53"/>
      <c r="AJ664" s="53"/>
      <c r="AK664" s="53"/>
      <c r="AL664" s="53"/>
      <c r="AM664" s="53"/>
      <c r="AN664" s="53"/>
      <c r="AO664" s="53"/>
      <c r="AP664" s="53"/>
      <c r="AQ664" s="53"/>
      <c r="AR664" s="53"/>
      <c r="AS664" s="53"/>
      <c r="AT664" s="53"/>
      <c r="AU664" s="53"/>
      <c r="AV664" s="53"/>
      <c r="AW664" s="53"/>
      <c r="AX664" s="53"/>
      <c r="AY664" s="53"/>
      <c r="AZ664" s="53"/>
      <c r="BA664" s="53"/>
      <c r="BB664" s="53"/>
      <c r="BC664" s="53"/>
      <c r="BD664" s="53"/>
      <c r="BE664" s="53"/>
    </row>
    <row r="665" spans="1:57" s="52" customFormat="1" ht="12.75">
      <c r="A665" s="53"/>
      <c r="B665" s="43"/>
      <c r="C665" s="43"/>
      <c r="D665" s="43"/>
      <c r="E665" s="43"/>
      <c r="F665" s="43"/>
      <c r="G665" s="43"/>
      <c r="H665" s="59"/>
      <c r="I665" s="59"/>
      <c r="J665" s="59"/>
      <c r="K665" s="59"/>
      <c r="L665" s="59"/>
      <c r="M665" s="59"/>
      <c r="N665" s="59"/>
      <c r="O665" s="53"/>
      <c r="P665" s="53"/>
      <c r="R665" s="43"/>
      <c r="S665" s="43"/>
      <c r="T665" s="43"/>
      <c r="U665" s="43"/>
      <c r="V665" s="43"/>
      <c r="W665" s="43"/>
      <c r="X665" s="43"/>
      <c r="Y665" s="43"/>
      <c r="Z665" s="43"/>
      <c r="AA665" s="43"/>
      <c r="AB665" s="43"/>
      <c r="AC665" s="43"/>
      <c r="AD665" s="4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row>
    <row r="666" spans="1:57" s="52" customFormat="1" ht="12.75">
      <c r="A666" s="53"/>
      <c r="B666" s="43"/>
      <c r="C666" s="43"/>
      <c r="D666" s="43"/>
      <c r="E666" s="43"/>
      <c r="F666" s="43"/>
      <c r="G666" s="43"/>
      <c r="H666" s="59"/>
      <c r="I666" s="59"/>
      <c r="J666" s="59"/>
      <c r="K666" s="59"/>
      <c r="L666" s="59"/>
      <c r="M666" s="59"/>
      <c r="N666" s="59"/>
      <c r="O666" s="53"/>
      <c r="P666" s="53"/>
      <c r="R666" s="43"/>
      <c r="S666" s="43"/>
      <c r="T666" s="43"/>
      <c r="U666" s="43"/>
      <c r="V666" s="43"/>
      <c r="W666" s="43"/>
      <c r="X666" s="43"/>
      <c r="Y666" s="43"/>
      <c r="Z666" s="43"/>
      <c r="AA666" s="43"/>
      <c r="AB666" s="43"/>
      <c r="AC666" s="43"/>
      <c r="AD666" s="43"/>
      <c r="AE666" s="53"/>
      <c r="AF666" s="53"/>
      <c r="AG666" s="53"/>
      <c r="AH666" s="53"/>
      <c r="AI666" s="53"/>
      <c r="AJ666" s="53"/>
      <c r="AK666" s="53"/>
      <c r="AL666" s="53"/>
      <c r="AM666" s="53"/>
      <c r="AN666" s="53"/>
      <c r="AO666" s="53"/>
      <c r="AP666" s="53"/>
      <c r="AQ666" s="53"/>
      <c r="AR666" s="53"/>
      <c r="AS666" s="53"/>
      <c r="AT666" s="53"/>
      <c r="AU666" s="53"/>
      <c r="AV666" s="53"/>
      <c r="AW666" s="53"/>
      <c r="AX666" s="53"/>
      <c r="AY666" s="53"/>
      <c r="AZ666" s="53"/>
      <c r="BA666" s="53"/>
      <c r="BB666" s="53"/>
      <c r="BC666" s="53"/>
      <c r="BD666" s="53"/>
      <c r="BE666" s="53"/>
    </row>
    <row r="667" spans="1:57" s="52" customFormat="1" ht="12.75">
      <c r="A667" s="53"/>
      <c r="B667" s="43"/>
      <c r="C667" s="43"/>
      <c r="D667" s="43"/>
      <c r="E667" s="43"/>
      <c r="F667" s="43"/>
      <c r="G667" s="43"/>
      <c r="H667" s="59"/>
      <c r="I667" s="59"/>
      <c r="J667" s="59"/>
      <c r="K667" s="59"/>
      <c r="L667" s="59"/>
      <c r="M667" s="59"/>
      <c r="N667" s="59"/>
      <c r="O667" s="53"/>
      <c r="P667" s="53"/>
      <c r="R667" s="43"/>
      <c r="S667" s="43"/>
      <c r="T667" s="43"/>
      <c r="U667" s="43"/>
      <c r="V667" s="43"/>
      <c r="W667" s="43"/>
      <c r="X667" s="43"/>
      <c r="Y667" s="43"/>
      <c r="Z667" s="43"/>
      <c r="AA667" s="43"/>
      <c r="AB667" s="43"/>
      <c r="AC667" s="43"/>
      <c r="AD667" s="43"/>
      <c r="AE667" s="53"/>
      <c r="AF667" s="53"/>
      <c r="AG667" s="53"/>
      <c r="AH667" s="53"/>
      <c r="AI667" s="53"/>
      <c r="AJ667" s="53"/>
      <c r="AK667" s="53"/>
      <c r="AL667" s="53"/>
      <c r="AM667" s="53"/>
      <c r="AN667" s="53"/>
      <c r="AO667" s="53"/>
      <c r="AP667" s="53"/>
      <c r="AQ667" s="53"/>
      <c r="AR667" s="53"/>
      <c r="AS667" s="53"/>
      <c r="AT667" s="53"/>
      <c r="AU667" s="53"/>
      <c r="AV667" s="53"/>
      <c r="AW667" s="53"/>
      <c r="AX667" s="53"/>
      <c r="AY667" s="53"/>
      <c r="AZ667" s="53"/>
      <c r="BA667" s="53"/>
      <c r="BB667" s="53"/>
      <c r="BC667" s="53"/>
      <c r="BD667" s="53"/>
      <c r="BE667" s="53"/>
    </row>
    <row r="668" spans="1:57" s="52" customFormat="1" ht="12.75">
      <c r="A668" s="53"/>
      <c r="B668" s="43"/>
      <c r="C668" s="43"/>
      <c r="D668" s="43"/>
      <c r="E668" s="43"/>
      <c r="F668" s="43"/>
      <c r="G668" s="43"/>
      <c r="H668" s="59"/>
      <c r="I668" s="59"/>
      <c r="J668" s="59"/>
      <c r="K668" s="59"/>
      <c r="L668" s="59"/>
      <c r="M668" s="59"/>
      <c r="N668" s="59"/>
      <c r="O668" s="53"/>
      <c r="P668" s="53"/>
      <c r="R668" s="43"/>
      <c r="S668" s="43"/>
      <c r="T668" s="43"/>
      <c r="U668" s="43"/>
      <c r="V668" s="43"/>
      <c r="W668" s="43"/>
      <c r="X668" s="43"/>
      <c r="Y668" s="43"/>
      <c r="Z668" s="43"/>
      <c r="AA668" s="43"/>
      <c r="AB668" s="43"/>
      <c r="AC668" s="43"/>
      <c r="AD668" s="43"/>
      <c r="AE668" s="53"/>
      <c r="AF668" s="53"/>
      <c r="AG668" s="53"/>
      <c r="AH668" s="53"/>
      <c r="AI668" s="53"/>
      <c r="AJ668" s="53"/>
      <c r="AK668" s="53"/>
      <c r="AL668" s="53"/>
      <c r="AM668" s="53"/>
      <c r="AN668" s="53"/>
      <c r="AO668" s="53"/>
      <c r="AP668" s="53"/>
      <c r="AQ668" s="53"/>
      <c r="AR668" s="53"/>
      <c r="AS668" s="53"/>
      <c r="AT668" s="53"/>
      <c r="AU668" s="53"/>
      <c r="AV668" s="53"/>
      <c r="AW668" s="53"/>
      <c r="AX668" s="53"/>
      <c r="AY668" s="53"/>
      <c r="AZ668" s="53"/>
      <c r="BA668" s="53"/>
      <c r="BB668" s="53"/>
      <c r="BC668" s="53"/>
      <c r="BD668" s="53"/>
      <c r="BE668" s="53"/>
    </row>
    <row r="669" spans="1:57" s="52" customFormat="1" ht="12.75">
      <c r="A669" s="53"/>
      <c r="B669" s="43"/>
      <c r="C669" s="43"/>
      <c r="D669" s="43"/>
      <c r="E669" s="43"/>
      <c r="F669" s="43"/>
      <c r="G669" s="43"/>
      <c r="H669" s="59"/>
      <c r="I669" s="59"/>
      <c r="J669" s="59"/>
      <c r="K669" s="59"/>
      <c r="L669" s="59"/>
      <c r="M669" s="59"/>
      <c r="N669" s="59"/>
      <c r="O669" s="53"/>
      <c r="P669" s="53"/>
      <c r="R669" s="43"/>
      <c r="S669" s="43"/>
      <c r="T669" s="43"/>
      <c r="U669" s="43"/>
      <c r="V669" s="43"/>
      <c r="W669" s="43"/>
      <c r="X669" s="43"/>
      <c r="Y669" s="43"/>
      <c r="Z669" s="43"/>
      <c r="AA669" s="43"/>
      <c r="AB669" s="43"/>
      <c r="AC669" s="43"/>
      <c r="AD669" s="4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row>
    <row r="670" spans="1:57" s="52" customFormat="1" ht="12.75">
      <c r="A670" s="53"/>
      <c r="B670" s="43"/>
      <c r="C670" s="43"/>
      <c r="D670" s="43"/>
      <c r="E670" s="43"/>
      <c r="F670" s="43"/>
      <c r="G670" s="43"/>
      <c r="H670" s="59"/>
      <c r="I670" s="59"/>
      <c r="J670" s="59"/>
      <c r="K670" s="59"/>
      <c r="L670" s="59"/>
      <c r="M670" s="59"/>
      <c r="N670" s="59"/>
      <c r="O670" s="53"/>
      <c r="P670" s="53"/>
      <c r="R670" s="43"/>
      <c r="S670" s="43"/>
      <c r="T670" s="43"/>
      <c r="U670" s="43"/>
      <c r="V670" s="43"/>
      <c r="W670" s="43"/>
      <c r="X670" s="43"/>
      <c r="Y670" s="43"/>
      <c r="Z670" s="43"/>
      <c r="AA670" s="43"/>
      <c r="AB670" s="43"/>
      <c r="AC670" s="43"/>
      <c r="AD670" s="43"/>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c r="BB670" s="53"/>
      <c r="BC670" s="53"/>
      <c r="BD670" s="53"/>
      <c r="BE670" s="53"/>
    </row>
    <row r="671" spans="1:57" s="52" customFormat="1" ht="12.75">
      <c r="A671" s="53"/>
      <c r="B671" s="43"/>
      <c r="C671" s="43"/>
      <c r="D671" s="43"/>
      <c r="E671" s="43"/>
      <c r="F671" s="43"/>
      <c r="G671" s="43"/>
      <c r="H671" s="59"/>
      <c r="I671" s="59"/>
      <c r="J671" s="59"/>
      <c r="K671" s="59"/>
      <c r="L671" s="59"/>
      <c r="M671" s="59"/>
      <c r="N671" s="59"/>
      <c r="O671" s="53"/>
      <c r="P671" s="53"/>
      <c r="R671" s="43"/>
      <c r="S671" s="43"/>
      <c r="T671" s="43"/>
      <c r="U671" s="43"/>
      <c r="V671" s="43"/>
      <c r="W671" s="43"/>
      <c r="X671" s="43"/>
      <c r="Y671" s="43"/>
      <c r="Z671" s="43"/>
      <c r="AA671" s="43"/>
      <c r="AB671" s="43"/>
      <c r="AC671" s="43"/>
      <c r="AD671" s="43"/>
      <c r="AE671" s="53"/>
      <c r="AF671" s="53"/>
      <c r="AG671" s="53"/>
      <c r="AH671" s="53"/>
      <c r="AI671" s="53"/>
      <c r="AJ671" s="53"/>
      <c r="AK671" s="53"/>
      <c r="AL671" s="53"/>
      <c r="AM671" s="53"/>
      <c r="AN671" s="53"/>
      <c r="AO671" s="53"/>
      <c r="AP671" s="53"/>
      <c r="AQ671" s="53"/>
      <c r="AR671" s="53"/>
      <c r="AS671" s="53"/>
      <c r="AT671" s="53"/>
      <c r="AU671" s="53"/>
      <c r="AV671" s="53"/>
      <c r="AW671" s="53"/>
      <c r="AX671" s="53"/>
      <c r="AY671" s="53"/>
      <c r="AZ671" s="53"/>
      <c r="BA671" s="53"/>
      <c r="BB671" s="53"/>
      <c r="BC671" s="53"/>
      <c r="BD671" s="53"/>
      <c r="BE671" s="53"/>
    </row>
    <row r="672" spans="1:57" s="52" customFormat="1" ht="12.75">
      <c r="A672" s="53"/>
      <c r="B672" s="43"/>
      <c r="C672" s="43"/>
      <c r="D672" s="43"/>
      <c r="E672" s="43"/>
      <c r="F672" s="43"/>
      <c r="G672" s="43"/>
      <c r="H672" s="59"/>
      <c r="I672" s="59"/>
      <c r="J672" s="59"/>
      <c r="K672" s="59"/>
      <c r="L672" s="59"/>
      <c r="M672" s="59"/>
      <c r="N672" s="59"/>
      <c r="O672" s="53"/>
      <c r="P672" s="53"/>
      <c r="R672" s="43"/>
      <c r="S672" s="43"/>
      <c r="T672" s="43"/>
      <c r="U672" s="43"/>
      <c r="V672" s="43"/>
      <c r="W672" s="43"/>
      <c r="X672" s="43"/>
      <c r="Y672" s="43"/>
      <c r="Z672" s="43"/>
      <c r="AA672" s="43"/>
      <c r="AB672" s="43"/>
      <c r="AC672" s="43"/>
      <c r="AD672" s="4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row>
  </sheetData>
  <mergeCells count="5">
    <mergeCell ref="B1:G2"/>
    <mergeCell ref="H8:M8"/>
    <mergeCell ref="O8:P8"/>
    <mergeCell ref="D8:G10"/>
    <mergeCell ref="B8:C10"/>
  </mergeCells>
  <conditionalFormatting sqref="O213:P223 O225:P227 O224 O229:P230 O228 O206:P209 O198:P198 O200:P202 O170:P171 O168:P168 O165:P166 O162:P162 O159:P160 O151:P157 O173:P195 O12:P149">
    <cfRule type="containsErrors" dxfId="2" priority="4">
      <formula>ISERROR(O12)</formula>
    </cfRule>
  </conditionalFormatting>
  <conditionalFormatting sqref="O11">
    <cfRule type="containsErrors" dxfId="1" priority="3">
      <formula>ISERROR(O11)</formula>
    </cfRule>
  </conditionalFormatting>
  <conditionalFormatting sqref="P11">
    <cfRule type="containsErrors" dxfId="0" priority="2">
      <formula>ISERROR(P11)</formula>
    </cfRule>
  </conditionalFormatting>
  <pageMargins left="0.70866141732283472" right="0.70866141732283472" top="0.74803149606299213" bottom="0.74803149606299213" header="0.31496062992125984" footer="0.31496062992125984"/>
  <pageSetup scale="39" fitToHeight="10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showGridLines="0" tabSelected="1" zoomScaleSheetLayoutView="70" workbookViewId="0">
      <selection activeCell="D1" sqref="D1"/>
    </sheetView>
  </sheetViews>
  <sheetFormatPr baseColWidth="10" defaultRowHeight="12.75"/>
  <cols>
    <col min="1" max="1" width="3.85546875" style="118" customWidth="1"/>
    <col min="2" max="2" width="5.140625" style="122" customWidth="1"/>
    <col min="3" max="3" width="50.85546875" style="122" customWidth="1"/>
    <col min="4" max="4" width="10" style="123" customWidth="1"/>
    <col min="5" max="9" width="10" style="118" customWidth="1"/>
    <col min="10" max="10" width="1.85546875" style="118" customWidth="1"/>
    <col min="11" max="12" width="10" style="118" customWidth="1"/>
    <col min="13" max="16384" width="11.42578125" style="118"/>
  </cols>
  <sheetData>
    <row r="1" spans="1:12">
      <c r="B1" s="441" t="s">
        <v>0</v>
      </c>
      <c r="C1" s="441"/>
      <c r="D1" s="41" t="s">
        <v>287</v>
      </c>
    </row>
    <row r="2" spans="1:12">
      <c r="B2" s="441"/>
      <c r="C2" s="441"/>
    </row>
    <row r="4" spans="1:12" s="117" customFormat="1" ht="53.25" customHeight="1">
      <c r="B4" s="449" t="s">
        <v>401</v>
      </c>
      <c r="C4" s="449"/>
      <c r="D4" s="449"/>
      <c r="E4" s="449"/>
      <c r="F4" s="449"/>
      <c r="G4" s="449"/>
      <c r="H4" s="449"/>
      <c r="I4" s="449"/>
      <c r="J4" s="449"/>
      <c r="K4" s="449"/>
      <c r="L4" s="449"/>
    </row>
    <row r="5" spans="1:12" s="117" customFormat="1">
      <c r="B5" s="450" t="s">
        <v>8</v>
      </c>
      <c r="C5" s="452" t="s">
        <v>298</v>
      </c>
      <c r="D5" s="448" t="s">
        <v>3</v>
      </c>
      <c r="E5" s="448"/>
      <c r="F5" s="448"/>
      <c r="G5" s="448"/>
      <c r="H5" s="448"/>
      <c r="I5" s="448"/>
      <c r="J5" s="125"/>
      <c r="K5" s="125"/>
      <c r="L5" s="125"/>
    </row>
    <row r="6" spans="1:12" s="117" customFormat="1">
      <c r="B6" s="450"/>
      <c r="C6" s="452"/>
      <c r="D6" s="450" t="s">
        <v>107</v>
      </c>
      <c r="E6" s="450" t="s">
        <v>108</v>
      </c>
      <c r="F6" s="450" t="s">
        <v>6</v>
      </c>
      <c r="G6" s="127" t="s">
        <v>402</v>
      </c>
      <c r="H6" s="450" t="s">
        <v>294</v>
      </c>
      <c r="I6" s="450" t="s">
        <v>290</v>
      </c>
      <c r="J6" s="125"/>
      <c r="K6" s="448" t="s">
        <v>7</v>
      </c>
      <c r="L6" s="448"/>
    </row>
    <row r="7" spans="1:12" s="117" customFormat="1" ht="18">
      <c r="B7" s="450"/>
      <c r="C7" s="452"/>
      <c r="D7" s="450"/>
      <c r="E7" s="450"/>
      <c r="F7" s="450"/>
      <c r="G7" s="127" t="s">
        <v>403</v>
      </c>
      <c r="H7" s="450"/>
      <c r="I7" s="450"/>
      <c r="J7" s="126"/>
      <c r="K7" s="127" t="s">
        <v>5</v>
      </c>
      <c r="L7" s="127" t="s">
        <v>12</v>
      </c>
    </row>
    <row r="8" spans="1:12" s="117" customFormat="1" ht="13.5" thickBot="1">
      <c r="B8" s="451"/>
      <c r="C8" s="453"/>
      <c r="D8" s="124" t="s">
        <v>13</v>
      </c>
      <c r="E8" s="124" t="s">
        <v>14</v>
      </c>
      <c r="F8" s="124" t="s">
        <v>15</v>
      </c>
      <c r="G8" s="124" t="s">
        <v>16</v>
      </c>
      <c r="H8" s="124" t="s">
        <v>17</v>
      </c>
      <c r="I8" s="124" t="s">
        <v>18</v>
      </c>
      <c r="J8" s="128"/>
      <c r="K8" s="124" t="s">
        <v>404</v>
      </c>
      <c r="L8" s="124" t="s">
        <v>405</v>
      </c>
    </row>
    <row r="9" spans="1:12">
      <c r="B9" s="129" t="s">
        <v>21</v>
      </c>
      <c r="C9" s="129"/>
      <c r="D9" s="130">
        <f t="shared" ref="D9:I9" si="0">+D10+D12+D14+D21+D24+D32+D48+D77+D79+D84+D86+D91+D93+D95+D124+D126</f>
        <v>81861.822502189985</v>
      </c>
      <c r="E9" s="130">
        <f t="shared" si="0"/>
        <v>82172.019619760016</v>
      </c>
      <c r="F9" s="130">
        <f t="shared" si="0"/>
        <v>45250.476181869992</v>
      </c>
      <c r="G9" s="130">
        <f>+G10+G12+G14+G21+G24+G32+G48+G77+G79+G84+G86+G91+G93+G95+G124+G126</f>
        <v>29284.832437230001</v>
      </c>
      <c r="H9" s="130">
        <f t="shared" si="0"/>
        <v>38184.373590819989</v>
      </c>
      <c r="I9" s="130">
        <f t="shared" si="0"/>
        <v>43530.137161719998</v>
      </c>
      <c r="J9" s="130"/>
      <c r="K9" s="130">
        <f>+(I9/E9)*100</f>
        <v>52.974403407814322</v>
      </c>
      <c r="L9" s="130">
        <f>+(I9/F9)*100</f>
        <v>96.198185819668197</v>
      </c>
    </row>
    <row r="10" spans="1:12">
      <c r="B10" s="131" t="s">
        <v>299</v>
      </c>
      <c r="C10" s="131"/>
      <c r="D10" s="130">
        <f t="shared" ref="D10:I10" si="1">+D11</f>
        <v>95.739536999999999</v>
      </c>
      <c r="E10" s="130">
        <f t="shared" si="1"/>
        <v>94.544499590000001</v>
      </c>
      <c r="F10" s="130">
        <f t="shared" si="1"/>
        <v>25.642092310000002</v>
      </c>
      <c r="G10" s="130">
        <f t="shared" si="1"/>
        <v>15.673576970000003</v>
      </c>
      <c r="H10" s="130">
        <f t="shared" si="1"/>
        <v>20.805512610000001</v>
      </c>
      <c r="I10" s="130">
        <f t="shared" si="1"/>
        <v>25.524812820000001</v>
      </c>
      <c r="J10" s="130"/>
      <c r="K10" s="130">
        <f t="shared" ref="K10:K73" si="2">+(I10/E10)*100</f>
        <v>26.99767086471498</v>
      </c>
      <c r="L10" s="130">
        <f t="shared" ref="L10:L73" si="3">+(I10/F10)*100</f>
        <v>99.542629015674109</v>
      </c>
    </row>
    <row r="11" spans="1:12">
      <c r="B11" s="132"/>
      <c r="C11" s="132" t="s">
        <v>300</v>
      </c>
      <c r="D11" s="133">
        <v>95.739536999999999</v>
      </c>
      <c r="E11" s="133">
        <v>94.544499590000001</v>
      </c>
      <c r="F11" s="133">
        <v>25.642092310000002</v>
      </c>
      <c r="G11" s="133">
        <v>15.673576970000003</v>
      </c>
      <c r="H11" s="133">
        <v>20.805512610000001</v>
      </c>
      <c r="I11" s="133">
        <v>25.524812820000001</v>
      </c>
      <c r="J11" s="133"/>
      <c r="K11" s="133">
        <f t="shared" si="2"/>
        <v>26.99767086471498</v>
      </c>
      <c r="L11" s="133">
        <f t="shared" si="3"/>
        <v>99.542629015674109</v>
      </c>
    </row>
    <row r="12" spans="1:12">
      <c r="B12" s="131" t="s">
        <v>301</v>
      </c>
      <c r="C12" s="134"/>
      <c r="D12" s="130">
        <f t="shared" ref="D12:I12" si="4">+D13</f>
        <v>5.3</v>
      </c>
      <c r="E12" s="130">
        <f t="shared" si="4"/>
        <v>5.3</v>
      </c>
      <c r="F12" s="130">
        <f t="shared" si="4"/>
        <v>2.6459999999999999</v>
      </c>
      <c r="G12" s="130">
        <f t="shared" si="4"/>
        <v>1.764</v>
      </c>
      <c r="H12" s="130">
        <f t="shared" si="4"/>
        <v>2.2050000000000001</v>
      </c>
      <c r="I12" s="130">
        <f t="shared" si="4"/>
        <v>2.6459999999999999</v>
      </c>
      <c r="J12" s="130"/>
      <c r="K12" s="130">
        <f t="shared" si="2"/>
        <v>49.924528301886795</v>
      </c>
      <c r="L12" s="130">
        <f t="shared" si="3"/>
        <v>100</v>
      </c>
    </row>
    <row r="13" spans="1:12">
      <c r="B13" s="132"/>
      <c r="C13" s="132" t="s">
        <v>302</v>
      </c>
      <c r="D13" s="133">
        <v>5.3</v>
      </c>
      <c r="E13" s="133">
        <v>5.3</v>
      </c>
      <c r="F13" s="133">
        <v>2.6459999999999999</v>
      </c>
      <c r="G13" s="133">
        <v>1.764</v>
      </c>
      <c r="H13" s="133">
        <v>2.2050000000000001</v>
      </c>
      <c r="I13" s="133">
        <v>2.6459999999999999</v>
      </c>
      <c r="J13" s="133"/>
      <c r="K13" s="133">
        <f t="shared" si="2"/>
        <v>49.924528301886795</v>
      </c>
      <c r="L13" s="133">
        <f t="shared" si="3"/>
        <v>100</v>
      </c>
    </row>
    <row r="14" spans="1:12" s="119" customFormat="1">
      <c r="A14" s="118"/>
      <c r="B14" s="131" t="s">
        <v>303</v>
      </c>
      <c r="C14" s="134"/>
      <c r="D14" s="130">
        <f t="shared" ref="D14:I14" si="5">SUM(D15:D20)</f>
        <v>6360.2135070000013</v>
      </c>
      <c r="E14" s="130">
        <f t="shared" si="5"/>
        <v>6365.8180327800001</v>
      </c>
      <c r="F14" s="130">
        <f t="shared" si="5"/>
        <v>3246.61555232</v>
      </c>
      <c r="G14" s="130">
        <f t="shared" si="5"/>
        <v>1687.2635998899998</v>
      </c>
      <c r="H14" s="130">
        <f t="shared" si="5"/>
        <v>2252.9466271900001</v>
      </c>
      <c r="I14" s="130">
        <f t="shared" si="5"/>
        <v>2861.8072389399999</v>
      </c>
      <c r="J14" s="130"/>
      <c r="K14" s="130">
        <f t="shared" si="2"/>
        <v>44.955844232484722</v>
      </c>
      <c r="L14" s="130">
        <f t="shared" si="3"/>
        <v>88.147401280542141</v>
      </c>
    </row>
    <row r="15" spans="1:12" s="119" customFormat="1">
      <c r="A15" s="118"/>
      <c r="B15" s="132"/>
      <c r="C15" s="134" t="str">
        <f>+[38]Hoja4!$B$13</f>
        <v>Dirección General de Productividad y Desarrollo Tecnológico</v>
      </c>
      <c r="D15" s="133">
        <v>203.83410000000001</v>
      </c>
      <c r="E15" s="133">
        <v>201.59216183000001</v>
      </c>
      <c r="F15" s="133">
        <v>147.15768698000002</v>
      </c>
      <c r="G15" s="133">
        <v>61.334099999999999</v>
      </c>
      <c r="H15" s="133">
        <v>61.334099999999999</v>
      </c>
      <c r="I15" s="133">
        <v>61.334099999999999</v>
      </c>
      <c r="J15" s="133"/>
      <c r="K15" s="133">
        <f t="shared" si="2"/>
        <v>30.42484362647107</v>
      </c>
      <c r="L15" s="133">
        <f t="shared" si="3"/>
        <v>41.679168284519058</v>
      </c>
    </row>
    <row r="16" spans="1:12" s="119" customFormat="1">
      <c r="A16" s="118"/>
      <c r="B16" s="132"/>
      <c r="C16" s="134" t="str">
        <f>+[38]Hoja4!$B$12</f>
        <v>Dirección General de Fibras Naturales y Biocombustibles</v>
      </c>
      <c r="D16" s="133">
        <v>267.18780800000002</v>
      </c>
      <c r="E16" s="133">
        <v>266.10064906000002</v>
      </c>
      <c r="F16" s="133">
        <v>177.41069729999998</v>
      </c>
      <c r="G16" s="133">
        <v>0</v>
      </c>
      <c r="H16" s="133">
        <v>0</v>
      </c>
      <c r="I16" s="133">
        <v>0</v>
      </c>
      <c r="J16" s="133"/>
      <c r="K16" s="133">
        <f t="shared" si="2"/>
        <v>0</v>
      </c>
      <c r="L16" s="133">
        <f t="shared" si="3"/>
        <v>0</v>
      </c>
    </row>
    <row r="17" spans="1:12" s="119" customFormat="1">
      <c r="A17" s="118"/>
      <c r="B17" s="132"/>
      <c r="C17" s="132" t="s">
        <v>215</v>
      </c>
      <c r="D17" s="133">
        <v>2300.2150700000002</v>
      </c>
      <c r="E17" s="133">
        <v>2300.2150700000002</v>
      </c>
      <c r="F17" s="133">
        <v>1238.0283959999999</v>
      </c>
      <c r="G17" s="133">
        <v>696.00031999999999</v>
      </c>
      <c r="H17" s="133">
        <v>1004.177093</v>
      </c>
      <c r="I17" s="133">
        <v>1193.4159930000001</v>
      </c>
      <c r="J17" s="133"/>
      <c r="K17" s="133">
        <f t="shared" si="2"/>
        <v>51.882800376575219</v>
      </c>
      <c r="L17" s="133">
        <f t="shared" si="3"/>
        <v>96.396495981502525</v>
      </c>
    </row>
    <row r="18" spans="1:12" s="119" customFormat="1">
      <c r="A18" s="118"/>
      <c r="B18" s="132"/>
      <c r="C18" s="132" t="s">
        <v>211</v>
      </c>
      <c r="D18" s="133">
        <v>1132.6747459999999</v>
      </c>
      <c r="E18" s="133">
        <v>1132.6747459999999</v>
      </c>
      <c r="F18" s="133">
        <v>632.860367</v>
      </c>
      <c r="G18" s="133">
        <v>394.40456699999999</v>
      </c>
      <c r="H18" s="133">
        <v>479.709857</v>
      </c>
      <c r="I18" s="133">
        <v>625.04434000000003</v>
      </c>
      <c r="J18" s="133"/>
      <c r="K18" s="133">
        <f t="shared" si="2"/>
        <v>55.1830383971499</v>
      </c>
      <c r="L18" s="133">
        <f t="shared" si="3"/>
        <v>98.764968165560603</v>
      </c>
    </row>
    <row r="19" spans="1:12" s="119" customFormat="1">
      <c r="A19" s="118"/>
      <c r="B19" s="132"/>
      <c r="C19" s="132" t="s">
        <v>304</v>
      </c>
      <c r="D19" s="133">
        <v>1737.430578</v>
      </c>
      <c r="E19" s="133">
        <v>1746.9075048900004</v>
      </c>
      <c r="F19" s="133">
        <v>842.43549202999998</v>
      </c>
      <c r="G19" s="133">
        <v>436.51039053999995</v>
      </c>
      <c r="H19" s="133">
        <v>588.77431995000006</v>
      </c>
      <c r="I19" s="133">
        <v>781.98387620000005</v>
      </c>
      <c r="J19" s="133"/>
      <c r="K19" s="133">
        <f t="shared" si="2"/>
        <v>44.763897001475193</v>
      </c>
      <c r="L19" s="133">
        <f t="shared" si="3"/>
        <v>92.824184593133552</v>
      </c>
    </row>
    <row r="20" spans="1:12" s="119" customFormat="1">
      <c r="A20" s="118"/>
      <c r="B20" s="135"/>
      <c r="C20" s="132" t="s">
        <v>305</v>
      </c>
      <c r="D20" s="133">
        <v>718.87120500000003</v>
      </c>
      <c r="E20" s="133">
        <v>718.327901</v>
      </c>
      <c r="F20" s="133">
        <v>208.72291300999998</v>
      </c>
      <c r="G20" s="133">
        <v>99.014222349999983</v>
      </c>
      <c r="H20" s="133">
        <v>118.95125723999996</v>
      </c>
      <c r="I20" s="133">
        <v>200.02892973999997</v>
      </c>
      <c r="J20" s="133"/>
      <c r="K20" s="133">
        <f t="shared" si="2"/>
        <v>27.846465306656654</v>
      </c>
      <c r="L20" s="133">
        <f t="shared" si="3"/>
        <v>95.834677111092503</v>
      </c>
    </row>
    <row r="21" spans="1:12">
      <c r="B21" s="131" t="s">
        <v>36</v>
      </c>
      <c r="C21" s="134"/>
      <c r="D21" s="130">
        <f t="shared" ref="D21:I21" si="6">+D22+D23</f>
        <v>290.30416600000001</v>
      </c>
      <c r="E21" s="130">
        <f t="shared" si="6"/>
        <v>318.00722114000007</v>
      </c>
      <c r="F21" s="130">
        <f t="shared" si="6"/>
        <v>136.73356795999996</v>
      </c>
      <c r="G21" s="130">
        <f t="shared" si="6"/>
        <v>93.282657420000007</v>
      </c>
      <c r="H21" s="130">
        <f t="shared" si="6"/>
        <v>116.32958409999996</v>
      </c>
      <c r="I21" s="130">
        <f t="shared" si="6"/>
        <v>132.55614369</v>
      </c>
      <c r="J21" s="130"/>
      <c r="K21" s="130">
        <f t="shared" si="2"/>
        <v>41.683375369530758</v>
      </c>
      <c r="L21" s="130">
        <f t="shared" si="3"/>
        <v>96.944843660320473</v>
      </c>
    </row>
    <row r="22" spans="1:12">
      <c r="B22" s="132"/>
      <c r="C22" s="132" t="s">
        <v>306</v>
      </c>
      <c r="D22" s="133">
        <v>177.49219299999999</v>
      </c>
      <c r="E22" s="133">
        <v>206.13325944000007</v>
      </c>
      <c r="F22" s="133">
        <v>98.014280169999978</v>
      </c>
      <c r="G22" s="133">
        <v>67.636238460000001</v>
      </c>
      <c r="H22" s="133">
        <v>84.242295759999976</v>
      </c>
      <c r="I22" s="133">
        <v>94.296594559999988</v>
      </c>
      <c r="J22" s="133"/>
      <c r="K22" s="133">
        <f t="shared" si="2"/>
        <v>45.745453604224032</v>
      </c>
      <c r="L22" s="133">
        <f t="shared" si="3"/>
        <v>96.206995956556653</v>
      </c>
    </row>
    <row r="23" spans="1:12">
      <c r="B23" s="132"/>
      <c r="C23" s="132" t="s">
        <v>307</v>
      </c>
      <c r="D23" s="133">
        <v>112.81197299999999</v>
      </c>
      <c r="E23" s="133">
        <v>111.87396170000001</v>
      </c>
      <c r="F23" s="133">
        <v>38.719287789999989</v>
      </c>
      <c r="G23" s="133">
        <v>25.646418960000002</v>
      </c>
      <c r="H23" s="133">
        <v>32.087288339999986</v>
      </c>
      <c r="I23" s="133">
        <v>38.259549129999996</v>
      </c>
      <c r="J23" s="133"/>
      <c r="K23" s="133">
        <f t="shared" si="2"/>
        <v>34.198797064679255</v>
      </c>
      <c r="L23" s="133">
        <f t="shared" si="3"/>
        <v>98.81263657923293</v>
      </c>
    </row>
    <row r="24" spans="1:12" s="119" customFormat="1">
      <c r="A24" s="118"/>
      <c r="B24" s="131" t="s">
        <v>41</v>
      </c>
      <c r="C24" s="134"/>
      <c r="D24" s="130">
        <f t="shared" ref="D24:I24" si="7">SUM(D25:D31)</f>
        <v>2335.6217691899992</v>
      </c>
      <c r="E24" s="130">
        <f t="shared" si="7"/>
        <v>2334.7702990300004</v>
      </c>
      <c r="F24" s="130">
        <f t="shared" si="7"/>
        <v>1141.58139775</v>
      </c>
      <c r="G24" s="130">
        <f t="shared" si="7"/>
        <v>783.68586789000005</v>
      </c>
      <c r="H24" s="130">
        <f t="shared" si="7"/>
        <v>944.14544096999998</v>
      </c>
      <c r="I24" s="130">
        <f t="shared" si="7"/>
        <v>1005.03627508</v>
      </c>
      <c r="J24" s="130"/>
      <c r="K24" s="133">
        <f t="shared" si="2"/>
        <v>43.046473372457697</v>
      </c>
      <c r="L24" s="133">
        <f t="shared" si="3"/>
        <v>88.038949921650484</v>
      </c>
    </row>
    <row r="25" spans="1:12" s="119" customFormat="1">
      <c r="A25" s="118"/>
      <c r="B25" s="132"/>
      <c r="C25" s="134" t="str">
        <f>+[38]Hoja4!$B$26</f>
        <v>Procuraduría Federal del Consumidor</v>
      </c>
      <c r="D25" s="133">
        <v>17.500000219999968</v>
      </c>
      <c r="E25" s="133">
        <v>20.337294050000001</v>
      </c>
      <c r="F25" s="133">
        <v>6.1571542999999993</v>
      </c>
      <c r="G25" s="133">
        <v>3.7839502900000004</v>
      </c>
      <c r="H25" s="133">
        <v>5.0029005899999994</v>
      </c>
      <c r="I25" s="133">
        <v>6.1571542999999975</v>
      </c>
      <c r="J25" s="133"/>
      <c r="K25" s="133">
        <f t="shared" si="2"/>
        <v>30.275189437013612</v>
      </c>
      <c r="L25" s="133">
        <f t="shared" si="3"/>
        <v>99.999999999999972</v>
      </c>
    </row>
    <row r="26" spans="1:12" s="119" customFormat="1">
      <c r="A26" s="118"/>
      <c r="B26" s="132"/>
      <c r="C26" s="132" t="str">
        <f>+[38]Hoja4!$B$23</f>
        <v>Dirección General de Innovación, Servicios y Comercio Interior</v>
      </c>
      <c r="D26" s="133">
        <v>1091.7488739999999</v>
      </c>
      <c r="E26" s="133">
        <v>1090.9043264000002</v>
      </c>
      <c r="F26" s="133">
        <v>578.11021119000009</v>
      </c>
      <c r="G26" s="133">
        <v>467.42730007</v>
      </c>
      <c r="H26" s="133">
        <v>564.26544495000007</v>
      </c>
      <c r="I26" s="133">
        <v>565.48553830999992</v>
      </c>
      <c r="J26" s="133"/>
      <c r="K26" s="133">
        <f t="shared" si="2"/>
        <v>51.836400738835664</v>
      </c>
      <c r="L26" s="133">
        <f t="shared" si="3"/>
        <v>97.816216936557282</v>
      </c>
    </row>
    <row r="27" spans="1:12" s="119" customFormat="1">
      <c r="A27" s="120"/>
      <c r="B27" s="132"/>
      <c r="C27" s="132" t="str">
        <f>+[38]Hoja4!$B$22</f>
        <v>Dirección General de Industrias Ligeras</v>
      </c>
      <c r="D27" s="133">
        <v>5</v>
      </c>
      <c r="E27" s="133">
        <v>5</v>
      </c>
      <c r="F27" s="133">
        <v>0</v>
      </c>
      <c r="G27" s="133">
        <v>0</v>
      </c>
      <c r="H27" s="133">
        <v>0</v>
      </c>
      <c r="I27" s="133">
        <v>0</v>
      </c>
      <c r="J27" s="133"/>
      <c r="K27" s="133">
        <f t="shared" si="2"/>
        <v>0</v>
      </c>
      <c r="L27" s="133" t="s">
        <v>237</v>
      </c>
    </row>
    <row r="28" spans="1:12" s="119" customFormat="1">
      <c r="A28" s="120"/>
      <c r="B28" s="132"/>
      <c r="C28" s="132" t="s">
        <v>308</v>
      </c>
      <c r="D28" s="133">
        <v>101.54359100000001</v>
      </c>
      <c r="E28" s="133">
        <v>101.54359100000001</v>
      </c>
      <c r="F28" s="133">
        <v>101.54359100000001</v>
      </c>
      <c r="G28" s="133">
        <v>101.54359100000001</v>
      </c>
      <c r="H28" s="133">
        <v>101.54359100000001</v>
      </c>
      <c r="I28" s="133">
        <v>101.54359100000001</v>
      </c>
      <c r="J28" s="133"/>
      <c r="K28" s="133">
        <f t="shared" si="2"/>
        <v>100</v>
      </c>
      <c r="L28" s="133">
        <f t="shared" si="3"/>
        <v>100</v>
      </c>
    </row>
    <row r="29" spans="1:12" s="119" customFormat="1">
      <c r="A29" s="118"/>
      <c r="B29" s="132"/>
      <c r="C29" s="132" t="s">
        <v>309</v>
      </c>
      <c r="D29" s="133">
        <v>378.61358898999981</v>
      </c>
      <c r="E29" s="133">
        <v>411.480255</v>
      </c>
      <c r="F29" s="133">
        <v>109.652844</v>
      </c>
      <c r="G29" s="133">
        <v>53.707498999999999</v>
      </c>
      <c r="H29" s="133">
        <v>79.080836000000005</v>
      </c>
      <c r="I29" s="133">
        <v>98.194528000000005</v>
      </c>
      <c r="J29" s="133"/>
      <c r="K29" s="133">
        <f t="shared" si="2"/>
        <v>23.863727799041051</v>
      </c>
      <c r="L29" s="133">
        <f t="shared" si="3"/>
        <v>89.550370440004272</v>
      </c>
    </row>
    <row r="30" spans="1:12" s="119" customFormat="1">
      <c r="A30" s="118"/>
      <c r="B30" s="132"/>
      <c r="C30" s="136" t="s">
        <v>310</v>
      </c>
      <c r="D30" s="133">
        <v>132.22246901000003</v>
      </c>
      <c r="E30" s="133">
        <v>135.08778182</v>
      </c>
      <c r="F30" s="133">
        <v>72.439521260000006</v>
      </c>
      <c r="G30" s="133">
        <v>31.504854829999999</v>
      </c>
      <c r="H30" s="133">
        <v>42.885633169999998</v>
      </c>
      <c r="I30" s="133">
        <v>51.200443200000002</v>
      </c>
      <c r="J30" s="133"/>
      <c r="K30" s="133">
        <f t="shared" si="2"/>
        <v>37.901609242664811</v>
      </c>
      <c r="L30" s="133">
        <f t="shared" si="3"/>
        <v>70.680261698902342</v>
      </c>
    </row>
    <row r="31" spans="1:12" s="119" customFormat="1">
      <c r="A31" s="118"/>
      <c r="B31" s="132"/>
      <c r="C31" s="132" t="s">
        <v>311</v>
      </c>
      <c r="D31" s="133">
        <v>608.99324596999952</v>
      </c>
      <c r="E31" s="133">
        <v>570.41705075999994</v>
      </c>
      <c r="F31" s="133">
        <v>273.67807599999998</v>
      </c>
      <c r="G31" s="133">
        <v>125.71867270000004</v>
      </c>
      <c r="H31" s="133">
        <v>151.36703525999994</v>
      </c>
      <c r="I31" s="133">
        <v>182.45502027000006</v>
      </c>
      <c r="J31" s="133"/>
      <c r="K31" s="133">
        <f t="shared" si="2"/>
        <v>31.986249363847836</v>
      </c>
      <c r="L31" s="133">
        <f t="shared" si="3"/>
        <v>66.667751738359954</v>
      </c>
    </row>
    <row r="32" spans="1:12" s="119" customFormat="1">
      <c r="A32" s="118"/>
      <c r="B32" s="131" t="s">
        <v>44</v>
      </c>
      <c r="C32" s="134"/>
      <c r="D32" s="130">
        <f t="shared" ref="D32:I32" si="8">SUM(D33:D47)</f>
        <v>18496.52764</v>
      </c>
      <c r="E32" s="130">
        <f t="shared" si="8"/>
        <v>18374.672590080005</v>
      </c>
      <c r="F32" s="130">
        <f t="shared" si="8"/>
        <v>9836.5140922099999</v>
      </c>
      <c r="G32" s="130">
        <f t="shared" si="8"/>
        <v>5885.5692122199998</v>
      </c>
      <c r="H32" s="130">
        <f t="shared" si="8"/>
        <v>8337.6086391200006</v>
      </c>
      <c r="I32" s="130">
        <f t="shared" si="8"/>
        <v>8990.4111796400011</v>
      </c>
      <c r="J32" s="130"/>
      <c r="K32" s="130">
        <f t="shared" si="2"/>
        <v>48.928279595543295</v>
      </c>
      <c r="L32" s="130">
        <f t="shared" si="3"/>
        <v>91.398345952250835</v>
      </c>
    </row>
    <row r="33" spans="1:12" s="119" customFormat="1">
      <c r="A33" s="118"/>
      <c r="B33" s="132"/>
      <c r="C33" s="132" t="s">
        <v>312</v>
      </c>
      <c r="D33" s="133">
        <v>2.7</v>
      </c>
      <c r="E33" s="133">
        <v>2.7</v>
      </c>
      <c r="F33" s="133">
        <v>2.4300000000000002</v>
      </c>
      <c r="G33" s="133">
        <v>0</v>
      </c>
      <c r="H33" s="133">
        <v>0</v>
      </c>
      <c r="I33" s="133">
        <v>2.4300000000000002</v>
      </c>
      <c r="J33" s="133"/>
      <c r="K33" s="130">
        <f t="shared" si="2"/>
        <v>90</v>
      </c>
      <c r="L33" s="130">
        <f t="shared" si="3"/>
        <v>100</v>
      </c>
    </row>
    <row r="34" spans="1:12">
      <c r="B34" s="132"/>
      <c r="C34" s="132" t="s">
        <v>313</v>
      </c>
      <c r="D34" s="133">
        <v>357.54526199999998</v>
      </c>
      <c r="E34" s="133">
        <v>357.54526199999998</v>
      </c>
      <c r="F34" s="133">
        <v>18.25525777</v>
      </c>
      <c r="G34" s="133">
        <v>1.31715855</v>
      </c>
      <c r="H34" s="133">
        <v>18.185316969999999</v>
      </c>
      <c r="I34" s="133">
        <v>18.25525777</v>
      </c>
      <c r="J34" s="133"/>
      <c r="K34" s="133">
        <f t="shared" si="2"/>
        <v>5.1057193900111031</v>
      </c>
      <c r="L34" s="133">
        <f t="shared" si="3"/>
        <v>100</v>
      </c>
    </row>
    <row r="35" spans="1:12">
      <c r="B35" s="132"/>
      <c r="C35" s="132" t="s">
        <v>314</v>
      </c>
      <c r="D35" s="133">
        <v>1141.121318</v>
      </c>
      <c r="E35" s="133">
        <v>1111.1208180000001</v>
      </c>
      <c r="F35" s="133">
        <v>717.65009999999995</v>
      </c>
      <c r="G35" s="133">
        <v>278.928</v>
      </c>
      <c r="H35" s="133">
        <v>606.12810000000002</v>
      </c>
      <c r="I35" s="133">
        <v>717.65009999999995</v>
      </c>
      <c r="J35" s="133"/>
      <c r="K35" s="133">
        <f t="shared" si="2"/>
        <v>64.587944746797092</v>
      </c>
      <c r="L35" s="133">
        <f t="shared" si="3"/>
        <v>100</v>
      </c>
    </row>
    <row r="36" spans="1:12">
      <c r="B36" s="132"/>
      <c r="C36" s="132" t="s">
        <v>315</v>
      </c>
      <c r="D36" s="133">
        <v>153.74234999999999</v>
      </c>
      <c r="E36" s="133">
        <v>214.58591708</v>
      </c>
      <c r="F36" s="133">
        <v>72.571543430000006</v>
      </c>
      <c r="G36" s="133">
        <v>44.530967950000004</v>
      </c>
      <c r="H36" s="133">
        <v>65.238971190000001</v>
      </c>
      <c r="I36" s="133">
        <v>72.571543430000006</v>
      </c>
      <c r="J36" s="133"/>
      <c r="K36" s="133">
        <f t="shared" si="2"/>
        <v>33.819341183953156</v>
      </c>
      <c r="L36" s="133">
        <f t="shared" si="3"/>
        <v>100</v>
      </c>
    </row>
    <row r="37" spans="1:12">
      <c r="B37" s="132"/>
      <c r="C37" s="132" t="s">
        <v>316</v>
      </c>
      <c r="D37" s="133">
        <v>7.2769750000000002</v>
      </c>
      <c r="E37" s="133">
        <v>6.9859679999999997</v>
      </c>
      <c r="F37" s="133">
        <v>0</v>
      </c>
      <c r="G37" s="133">
        <v>0</v>
      </c>
      <c r="H37" s="133">
        <v>0</v>
      </c>
      <c r="I37" s="133">
        <v>0</v>
      </c>
      <c r="J37" s="133"/>
      <c r="K37" s="133">
        <f t="shared" si="2"/>
        <v>0</v>
      </c>
      <c r="L37" s="133" t="s">
        <v>237</v>
      </c>
    </row>
    <row r="38" spans="1:12">
      <c r="B38" s="132"/>
      <c r="C38" s="132" t="s">
        <v>317</v>
      </c>
      <c r="D38" s="133">
        <v>146.79942600000001</v>
      </c>
      <c r="E38" s="133">
        <v>146.23553355999999</v>
      </c>
      <c r="F38" s="133">
        <v>62.369694670000008</v>
      </c>
      <c r="G38" s="133">
        <v>41.367453060000003</v>
      </c>
      <c r="H38" s="133">
        <v>46.811281549999997</v>
      </c>
      <c r="I38" s="133">
        <v>57.60804945000001</v>
      </c>
      <c r="J38" s="133"/>
      <c r="K38" s="133">
        <f t="shared" si="2"/>
        <v>39.394015973801331</v>
      </c>
      <c r="L38" s="133">
        <f t="shared" si="3"/>
        <v>92.365450488103221</v>
      </c>
    </row>
    <row r="39" spans="1:12">
      <c r="B39" s="132"/>
      <c r="C39" s="132" t="s">
        <v>318</v>
      </c>
      <c r="D39" s="133">
        <v>1944.0214149999999</v>
      </c>
      <c r="E39" s="133">
        <v>1944.0214149999999</v>
      </c>
      <c r="F39" s="133">
        <v>1038.9537319999999</v>
      </c>
      <c r="G39" s="133">
        <v>740.51749700000005</v>
      </c>
      <c r="H39" s="133">
        <v>1009.041077</v>
      </c>
      <c r="I39" s="133">
        <v>1038.9537319999999</v>
      </c>
      <c r="J39" s="133"/>
      <c r="K39" s="133">
        <f t="shared" si="2"/>
        <v>53.443533285357347</v>
      </c>
      <c r="L39" s="133">
        <f t="shared" si="3"/>
        <v>100</v>
      </c>
    </row>
    <row r="40" spans="1:12">
      <c r="B40" s="132"/>
      <c r="C40" s="132" t="s">
        <v>319</v>
      </c>
      <c r="D40" s="133">
        <v>8352.7833759999994</v>
      </c>
      <c r="E40" s="133">
        <v>8384.9406807800005</v>
      </c>
      <c r="F40" s="133">
        <v>4830.1813341999987</v>
      </c>
      <c r="G40" s="133">
        <v>2997.65891134</v>
      </c>
      <c r="H40" s="133">
        <v>4379.7783170000002</v>
      </c>
      <c r="I40" s="133">
        <v>4410.2071231999998</v>
      </c>
      <c r="J40" s="133"/>
      <c r="K40" s="133">
        <f t="shared" si="2"/>
        <v>52.596759966461029</v>
      </c>
      <c r="L40" s="133">
        <f t="shared" si="3"/>
        <v>91.305208191121523</v>
      </c>
    </row>
    <row r="41" spans="1:12">
      <c r="B41" s="132"/>
      <c r="C41" s="132" t="s">
        <v>320</v>
      </c>
      <c r="D41" s="133">
        <v>2247.8880170000002</v>
      </c>
      <c r="E41" s="133">
        <v>2122.3895120100001</v>
      </c>
      <c r="F41" s="133">
        <v>1168.0774661400001</v>
      </c>
      <c r="G41" s="133">
        <v>834.58106899999996</v>
      </c>
      <c r="H41" s="133">
        <v>994.20739692999973</v>
      </c>
      <c r="I41" s="133">
        <v>1168.0774661400001</v>
      </c>
      <c r="J41" s="133"/>
      <c r="K41" s="133">
        <f t="shared" si="2"/>
        <v>55.035961096216369</v>
      </c>
      <c r="L41" s="133">
        <f t="shared" si="3"/>
        <v>100</v>
      </c>
    </row>
    <row r="42" spans="1:12">
      <c r="B42" s="132"/>
      <c r="C42" s="132" t="s">
        <v>321</v>
      </c>
      <c r="D42" s="133">
        <v>232.05964700000001</v>
      </c>
      <c r="E42" s="133">
        <v>229.21400398000006</v>
      </c>
      <c r="F42" s="133">
        <v>124.65761943</v>
      </c>
      <c r="G42" s="133">
        <v>77.039160719999998</v>
      </c>
      <c r="H42" s="133">
        <v>112.41987393000001</v>
      </c>
      <c r="I42" s="133">
        <v>124.37764775999999</v>
      </c>
      <c r="J42" s="133"/>
      <c r="K42" s="133">
        <f t="shared" si="2"/>
        <v>54.262674007846613</v>
      </c>
      <c r="L42" s="133">
        <f t="shared" si="3"/>
        <v>99.7754074951213</v>
      </c>
    </row>
    <row r="43" spans="1:12">
      <c r="B43" s="132"/>
      <c r="C43" s="132" t="s">
        <v>322</v>
      </c>
      <c r="D43" s="133">
        <v>2.5215800000000002</v>
      </c>
      <c r="E43" s="133">
        <v>2.4600559999999994</v>
      </c>
      <c r="F43" s="133">
        <v>0.89473857999999995</v>
      </c>
      <c r="G43" s="133">
        <v>0.58515817999999997</v>
      </c>
      <c r="H43" s="133">
        <v>0.73153567999999991</v>
      </c>
      <c r="I43" s="133">
        <v>0.89473857999999995</v>
      </c>
      <c r="J43" s="133"/>
      <c r="K43" s="133">
        <f t="shared" si="2"/>
        <v>36.370659041907999</v>
      </c>
      <c r="L43" s="133">
        <f t="shared" si="3"/>
        <v>100</v>
      </c>
    </row>
    <row r="44" spans="1:12">
      <c r="B44" s="132"/>
      <c r="C44" s="132" t="s">
        <v>323</v>
      </c>
      <c r="D44" s="133">
        <v>2924.544754</v>
      </c>
      <c r="E44" s="133">
        <v>2874.4827161500007</v>
      </c>
      <c r="F44" s="133">
        <v>1342.0117668200007</v>
      </c>
      <c r="G44" s="133">
        <v>633.49147461999996</v>
      </c>
      <c r="H44" s="133">
        <v>798.61894043000007</v>
      </c>
      <c r="I44" s="133">
        <v>974.61259153999981</v>
      </c>
      <c r="J44" s="133"/>
      <c r="K44" s="133">
        <f t="shared" si="2"/>
        <v>33.905668872671733</v>
      </c>
      <c r="L44" s="133">
        <f t="shared" si="3"/>
        <v>72.623252316886806</v>
      </c>
    </row>
    <row r="45" spans="1:12">
      <c r="B45" s="132"/>
      <c r="C45" s="132" t="s">
        <v>324</v>
      </c>
      <c r="D45" s="133">
        <v>187.194794</v>
      </c>
      <c r="E45" s="133">
        <v>187.004794</v>
      </c>
      <c r="F45" s="133">
        <v>86.481421839999982</v>
      </c>
      <c r="G45" s="133">
        <v>27.00435955</v>
      </c>
      <c r="H45" s="133">
        <v>41.900380679999998</v>
      </c>
      <c r="I45" s="133">
        <v>53.349505030000017</v>
      </c>
      <c r="J45" s="133"/>
      <c r="K45" s="133">
        <f t="shared" si="2"/>
        <v>28.528415710027204</v>
      </c>
      <c r="L45" s="133">
        <f t="shared" si="3"/>
        <v>61.688977695929182</v>
      </c>
    </row>
    <row r="46" spans="1:12">
      <c r="B46" s="132"/>
      <c r="C46" s="132" t="s">
        <v>325</v>
      </c>
      <c r="D46" s="133">
        <v>638.59167200000002</v>
      </c>
      <c r="E46" s="133">
        <v>636.01901054999996</v>
      </c>
      <c r="F46" s="133">
        <v>297.78283633000001</v>
      </c>
      <c r="G46" s="133">
        <v>159.17905824999997</v>
      </c>
      <c r="H46" s="133">
        <v>202.74488876000001</v>
      </c>
      <c r="I46" s="133">
        <v>277.22684373999999</v>
      </c>
      <c r="J46" s="133"/>
      <c r="K46" s="133">
        <f t="shared" si="2"/>
        <v>43.587823499216952</v>
      </c>
      <c r="L46" s="133">
        <f t="shared" si="3"/>
        <v>93.096985426245297</v>
      </c>
    </row>
    <row r="47" spans="1:12">
      <c r="B47" s="132"/>
      <c r="C47" s="132" t="s">
        <v>222</v>
      </c>
      <c r="D47" s="133">
        <v>157.737054</v>
      </c>
      <c r="E47" s="133">
        <v>154.96690297000004</v>
      </c>
      <c r="F47" s="133">
        <v>74.196580999999995</v>
      </c>
      <c r="G47" s="133">
        <v>49.368943999999999</v>
      </c>
      <c r="H47" s="133">
        <v>61.802559000000002</v>
      </c>
      <c r="I47" s="133">
        <v>74.196580999999995</v>
      </c>
      <c r="J47" s="133"/>
      <c r="K47" s="133">
        <f t="shared" si="2"/>
        <v>47.878985498189685</v>
      </c>
      <c r="L47" s="133">
        <f t="shared" si="3"/>
        <v>100</v>
      </c>
    </row>
    <row r="48" spans="1:12">
      <c r="B48" s="131" t="s">
        <v>53</v>
      </c>
      <c r="C48" s="134"/>
      <c r="D48" s="130">
        <f t="shared" ref="D48:I48" si="9">SUM(D49:D76)</f>
        <v>5962.1189550000008</v>
      </c>
      <c r="E48" s="130">
        <f t="shared" si="9"/>
        <v>6091.3497097399995</v>
      </c>
      <c r="F48" s="130">
        <f t="shared" si="9"/>
        <v>2294.1433923100003</v>
      </c>
      <c r="G48" s="130">
        <f t="shared" si="9"/>
        <v>1311.0420014100002</v>
      </c>
      <c r="H48" s="130">
        <f t="shared" si="9"/>
        <v>1687.3936931200003</v>
      </c>
      <c r="I48" s="130">
        <f t="shared" si="9"/>
        <v>2102.6267624500006</v>
      </c>
      <c r="J48" s="130"/>
      <c r="K48" s="130">
        <f t="shared" si="2"/>
        <v>34.518240827446242</v>
      </c>
      <c r="L48" s="130">
        <f t="shared" si="3"/>
        <v>91.651932895652195</v>
      </c>
    </row>
    <row r="49" spans="2:12">
      <c r="B49" s="135"/>
      <c r="C49" s="134" t="s">
        <v>326</v>
      </c>
      <c r="D49" s="133">
        <v>2.2147000000000001</v>
      </c>
      <c r="E49" s="133">
        <v>2.0824600000000002</v>
      </c>
      <c r="F49" s="133">
        <v>0.37721828000000002</v>
      </c>
      <c r="G49" s="133">
        <v>0.17480000000000001</v>
      </c>
      <c r="H49" s="133">
        <v>0.17480000000000001</v>
      </c>
      <c r="I49" s="133">
        <v>0.37721828000000002</v>
      </c>
      <c r="J49" s="133"/>
      <c r="K49" s="133">
        <f t="shared" si="2"/>
        <v>18.114070858503883</v>
      </c>
      <c r="L49" s="133">
        <f t="shared" si="3"/>
        <v>100</v>
      </c>
    </row>
    <row r="50" spans="2:12">
      <c r="B50" s="135"/>
      <c r="C50" s="134" t="s">
        <v>327</v>
      </c>
      <c r="D50" s="133">
        <v>2815.5353049999999</v>
      </c>
      <c r="E50" s="133">
        <v>2883.6537680000001</v>
      </c>
      <c r="F50" s="133">
        <v>1067.7200540899998</v>
      </c>
      <c r="G50" s="133">
        <v>690.57964259999994</v>
      </c>
      <c r="H50" s="133">
        <v>874.09535985000002</v>
      </c>
      <c r="I50" s="133">
        <v>1061.02266657</v>
      </c>
      <c r="J50" s="133"/>
      <c r="K50" s="133">
        <f t="shared" si="2"/>
        <v>36.794384899609071</v>
      </c>
      <c r="L50" s="133">
        <f t="shared" si="3"/>
        <v>99.372739371678477</v>
      </c>
    </row>
    <row r="51" spans="2:12">
      <c r="B51" s="132"/>
      <c r="C51" s="134" t="s">
        <v>328</v>
      </c>
      <c r="D51" s="133">
        <v>15.593838999999999</v>
      </c>
      <c r="E51" s="133">
        <v>15.593838999999999</v>
      </c>
      <c r="F51" s="133">
        <v>3.1546490899999999</v>
      </c>
      <c r="G51" s="133">
        <v>1.9139838800000002</v>
      </c>
      <c r="H51" s="133">
        <v>2.5733130899999996</v>
      </c>
      <c r="I51" s="133">
        <v>3.1546490899999999</v>
      </c>
      <c r="J51" s="133"/>
      <c r="K51" s="133">
        <f t="shared" si="2"/>
        <v>20.230099143642562</v>
      </c>
      <c r="L51" s="133">
        <f t="shared" si="3"/>
        <v>100</v>
      </c>
    </row>
    <row r="52" spans="2:12">
      <c r="B52" s="132"/>
      <c r="C52" s="134" t="s">
        <v>329</v>
      </c>
      <c r="D52" s="133">
        <v>167.07008400000001</v>
      </c>
      <c r="E52" s="133">
        <v>167.07008400000001</v>
      </c>
      <c r="F52" s="133">
        <v>64.957598910000002</v>
      </c>
      <c r="G52" s="133">
        <v>34.093991200000019</v>
      </c>
      <c r="H52" s="133">
        <v>46.013247950000007</v>
      </c>
      <c r="I52" s="133">
        <v>61.274130510000006</v>
      </c>
      <c r="J52" s="133"/>
      <c r="K52" s="133">
        <f t="shared" si="2"/>
        <v>36.675704616273492</v>
      </c>
      <c r="L52" s="133">
        <f t="shared" si="3"/>
        <v>94.329426484646532</v>
      </c>
    </row>
    <row r="53" spans="2:12">
      <c r="B53" s="132"/>
      <c r="C53" s="134" t="s">
        <v>330</v>
      </c>
      <c r="D53" s="133">
        <v>13.497351</v>
      </c>
      <c r="E53" s="133">
        <v>13.497351</v>
      </c>
      <c r="F53" s="133">
        <v>3.5688943599999998</v>
      </c>
      <c r="G53" s="133">
        <v>2.2332558900000001</v>
      </c>
      <c r="H53" s="133">
        <v>2.9996460200000001</v>
      </c>
      <c r="I53" s="133">
        <v>3.5409843599999999</v>
      </c>
      <c r="J53" s="133"/>
      <c r="K53" s="133">
        <f t="shared" si="2"/>
        <v>26.234661601376448</v>
      </c>
      <c r="L53" s="133">
        <f t="shared" si="3"/>
        <v>99.217965084290142</v>
      </c>
    </row>
    <row r="54" spans="2:12">
      <c r="B54" s="132"/>
      <c r="C54" s="134" t="s">
        <v>331</v>
      </c>
      <c r="D54" s="133">
        <v>0.39</v>
      </c>
      <c r="E54" s="133">
        <v>0.39</v>
      </c>
      <c r="F54" s="133">
        <v>0.17</v>
      </c>
      <c r="G54" s="133">
        <v>0.05</v>
      </c>
      <c r="H54" s="133">
        <v>9.5000000000000001E-2</v>
      </c>
      <c r="I54" s="133">
        <v>0.17</v>
      </c>
      <c r="J54" s="133"/>
      <c r="K54" s="133">
        <f t="shared" si="2"/>
        <v>43.589743589743591</v>
      </c>
      <c r="L54" s="133">
        <f t="shared" si="3"/>
        <v>100</v>
      </c>
    </row>
    <row r="55" spans="2:12">
      <c r="B55" s="132"/>
      <c r="C55" s="134" t="s">
        <v>332</v>
      </c>
      <c r="D55" s="133">
        <v>34.933880000000002</v>
      </c>
      <c r="E55" s="133">
        <v>35.082529000000001</v>
      </c>
      <c r="F55" s="133">
        <v>13.644042580000001</v>
      </c>
      <c r="G55" s="133">
        <v>8.3126051600000004</v>
      </c>
      <c r="H55" s="133">
        <v>10.72560951</v>
      </c>
      <c r="I55" s="133">
        <v>13.317357579999999</v>
      </c>
      <c r="J55" s="133"/>
      <c r="K55" s="133">
        <f t="shared" si="2"/>
        <v>37.960084291528695</v>
      </c>
      <c r="L55" s="133">
        <f t="shared" si="3"/>
        <v>97.605658307759384</v>
      </c>
    </row>
    <row r="56" spans="2:12">
      <c r="B56" s="132"/>
      <c r="C56" s="134" t="s">
        <v>333</v>
      </c>
      <c r="D56" s="133">
        <v>83.299605</v>
      </c>
      <c r="E56" s="133">
        <v>83.277593999999993</v>
      </c>
      <c r="F56" s="133">
        <v>35.863588010000001</v>
      </c>
      <c r="G56" s="133">
        <v>21.939189940000006</v>
      </c>
      <c r="H56" s="133">
        <v>27.772615980000005</v>
      </c>
      <c r="I56" s="133">
        <v>35.771678959999996</v>
      </c>
      <c r="J56" s="133"/>
      <c r="K56" s="133">
        <f t="shared" si="2"/>
        <v>42.954745978852365</v>
      </c>
      <c r="L56" s="133">
        <f t="shared" si="3"/>
        <v>99.743726004284966</v>
      </c>
    </row>
    <row r="57" spans="2:12">
      <c r="B57" s="132"/>
      <c r="C57" s="134" t="s">
        <v>334</v>
      </c>
      <c r="D57" s="133">
        <v>48.806961000000001</v>
      </c>
      <c r="E57" s="133">
        <v>48.762158540000001</v>
      </c>
      <c r="F57" s="133">
        <v>19.470442000000002</v>
      </c>
      <c r="G57" s="133">
        <v>8.3408591899999998</v>
      </c>
      <c r="H57" s="133">
        <v>11.129868369999997</v>
      </c>
      <c r="I57" s="133">
        <v>15.439564560000001</v>
      </c>
      <c r="J57" s="133"/>
      <c r="K57" s="133">
        <f t="shared" si="2"/>
        <v>31.663004719807059</v>
      </c>
      <c r="L57" s="133">
        <f t="shared" si="3"/>
        <v>79.297452826186472</v>
      </c>
    </row>
    <row r="58" spans="2:12">
      <c r="B58" s="132"/>
      <c r="C58" s="134" t="s">
        <v>335</v>
      </c>
      <c r="D58" s="133">
        <v>164.94762299999999</v>
      </c>
      <c r="E58" s="133">
        <v>164.94762299999999</v>
      </c>
      <c r="F58" s="133">
        <v>79.261590709999993</v>
      </c>
      <c r="G58" s="133">
        <v>48.297217150000009</v>
      </c>
      <c r="H58" s="133">
        <v>62.046113769999998</v>
      </c>
      <c r="I58" s="133">
        <v>74.254401759999993</v>
      </c>
      <c r="J58" s="133"/>
      <c r="K58" s="133">
        <f t="shared" si="2"/>
        <v>45.016957752704322</v>
      </c>
      <c r="L58" s="133">
        <f t="shared" si="3"/>
        <v>93.682704440893502</v>
      </c>
    </row>
    <row r="59" spans="2:12">
      <c r="B59" s="132"/>
      <c r="C59" s="134" t="s">
        <v>336</v>
      </c>
      <c r="D59" s="133">
        <v>28.968831000000002</v>
      </c>
      <c r="E59" s="133">
        <v>28.968831000000002</v>
      </c>
      <c r="F59" s="133">
        <v>8.3961660699999996</v>
      </c>
      <c r="G59" s="133">
        <v>2.22202257</v>
      </c>
      <c r="H59" s="133">
        <v>2.92753723</v>
      </c>
      <c r="I59" s="133">
        <v>3.7007302600000003</v>
      </c>
      <c r="J59" s="133"/>
      <c r="K59" s="133">
        <f t="shared" si="2"/>
        <v>12.77486916886636</v>
      </c>
      <c r="L59" s="133">
        <f t="shared" si="3"/>
        <v>44.076429993719742</v>
      </c>
    </row>
    <row r="60" spans="2:12">
      <c r="B60" s="132"/>
      <c r="C60" s="134" t="str">
        <f>+[38]Hoja4!$B$54</f>
        <v>Hospital Regional de Alta Especialidad de Ixtapaluca</v>
      </c>
      <c r="D60" s="133">
        <v>5.9583399999999997</v>
      </c>
      <c r="E60" s="133">
        <v>7.97234</v>
      </c>
      <c r="F60" s="133">
        <v>2.31514913</v>
      </c>
      <c r="G60" s="133">
        <v>1.3848474600000003</v>
      </c>
      <c r="H60" s="133">
        <v>1.7927212300000002</v>
      </c>
      <c r="I60" s="133">
        <v>2.0250331300000002</v>
      </c>
      <c r="J60" s="133"/>
      <c r="K60" s="133">
        <f t="shared" si="2"/>
        <v>25.400737173778342</v>
      </c>
      <c r="L60" s="133">
        <f t="shared" si="3"/>
        <v>87.468798608234806</v>
      </c>
    </row>
    <row r="61" spans="2:12">
      <c r="B61" s="132"/>
      <c r="C61" s="134" t="s">
        <v>337</v>
      </c>
      <c r="D61" s="133">
        <v>6.9315410000000002</v>
      </c>
      <c r="E61" s="133">
        <v>6.9315410000000002</v>
      </c>
      <c r="F61" s="133">
        <v>0.64244495000000001</v>
      </c>
      <c r="G61" s="133">
        <v>0.41358358999999995</v>
      </c>
      <c r="H61" s="133">
        <v>0.53208999999999995</v>
      </c>
      <c r="I61" s="133">
        <v>0.64244495000000001</v>
      </c>
      <c r="J61" s="133"/>
      <c r="K61" s="133">
        <f t="shared" si="2"/>
        <v>9.2684289106852287</v>
      </c>
      <c r="L61" s="133">
        <f t="shared" si="3"/>
        <v>100</v>
      </c>
    </row>
    <row r="62" spans="2:12">
      <c r="B62" s="132"/>
      <c r="C62" s="134" t="s">
        <v>338</v>
      </c>
      <c r="D62" s="133">
        <v>8.219341</v>
      </c>
      <c r="E62" s="133">
        <v>8.0557118499999998</v>
      </c>
      <c r="F62" s="133">
        <v>0.52447343999999996</v>
      </c>
      <c r="G62" s="133">
        <v>0.45828485000000002</v>
      </c>
      <c r="H62" s="133">
        <v>0.51052285000000008</v>
      </c>
      <c r="I62" s="133">
        <v>0.52447343999999996</v>
      </c>
      <c r="J62" s="133"/>
      <c r="K62" s="133">
        <f t="shared" si="2"/>
        <v>6.5105784537216289</v>
      </c>
      <c r="L62" s="133">
        <f t="shared" si="3"/>
        <v>100</v>
      </c>
    </row>
    <row r="63" spans="2:12">
      <c r="B63" s="132"/>
      <c r="C63" s="134" t="s">
        <v>339</v>
      </c>
      <c r="D63" s="133">
        <v>3.7847339999999998</v>
      </c>
      <c r="E63" s="133">
        <v>3.9656310099999996</v>
      </c>
      <c r="F63" s="133">
        <v>1.5955863699999999</v>
      </c>
      <c r="G63" s="133">
        <v>0.60997282000000008</v>
      </c>
      <c r="H63" s="133">
        <v>0.80500604000000009</v>
      </c>
      <c r="I63" s="133">
        <v>1.1469213699999998</v>
      </c>
      <c r="J63" s="133"/>
      <c r="K63" s="133">
        <f t="shared" si="2"/>
        <v>28.921535238852186</v>
      </c>
      <c r="L63" s="133">
        <f t="shared" si="3"/>
        <v>71.880870353636823</v>
      </c>
    </row>
    <row r="64" spans="2:12">
      <c r="B64" s="132"/>
      <c r="C64" s="134" t="s">
        <v>340</v>
      </c>
      <c r="D64" s="133">
        <v>129.67372499999999</v>
      </c>
      <c r="E64" s="133">
        <v>129.67372499999999</v>
      </c>
      <c r="F64" s="133">
        <v>42.533345700000005</v>
      </c>
      <c r="G64" s="133">
        <v>20.047434460000005</v>
      </c>
      <c r="H64" s="133">
        <v>25.41418191</v>
      </c>
      <c r="I64" s="133">
        <v>32.351493700000006</v>
      </c>
      <c r="J64" s="133"/>
      <c r="K64" s="133">
        <f t="shared" si="2"/>
        <v>24.948380020701965</v>
      </c>
      <c r="L64" s="133">
        <f t="shared" si="3"/>
        <v>76.061483449208183</v>
      </c>
    </row>
    <row r="65" spans="1:12">
      <c r="B65" s="132"/>
      <c r="C65" s="134" t="s">
        <v>341</v>
      </c>
      <c r="D65" s="133">
        <v>194.82127</v>
      </c>
      <c r="E65" s="133">
        <v>194.82127</v>
      </c>
      <c r="F65" s="133">
        <v>54.496351029999985</v>
      </c>
      <c r="G65" s="133">
        <v>29.036373159999997</v>
      </c>
      <c r="H65" s="133">
        <v>37.16086215</v>
      </c>
      <c r="I65" s="133">
        <v>53.131468029999986</v>
      </c>
      <c r="J65" s="133"/>
      <c r="K65" s="133">
        <f t="shared" si="2"/>
        <v>27.271903129468349</v>
      </c>
      <c r="L65" s="133">
        <f t="shared" si="3"/>
        <v>97.495459835010536</v>
      </c>
    </row>
    <row r="66" spans="1:12">
      <c r="B66" s="132"/>
      <c r="C66" s="134" t="s">
        <v>342</v>
      </c>
      <c r="D66" s="133">
        <v>227.795502</v>
      </c>
      <c r="E66" s="133">
        <v>229.01612507999999</v>
      </c>
      <c r="F66" s="133">
        <v>81.692582420000051</v>
      </c>
      <c r="G66" s="133">
        <v>42.749439930000015</v>
      </c>
      <c r="H66" s="133">
        <v>57.58932865000002</v>
      </c>
      <c r="I66" s="133">
        <v>73.39194569</v>
      </c>
      <c r="J66" s="133"/>
      <c r="K66" s="133">
        <f t="shared" si="2"/>
        <v>32.046628011177248</v>
      </c>
      <c r="L66" s="133">
        <f t="shared" si="3"/>
        <v>89.839179416162168</v>
      </c>
    </row>
    <row r="67" spans="1:12">
      <c r="B67" s="135"/>
      <c r="C67" s="134" t="s">
        <v>343</v>
      </c>
      <c r="D67" s="133">
        <v>52.714266000000002</v>
      </c>
      <c r="E67" s="133">
        <v>52.714266000000002</v>
      </c>
      <c r="F67" s="133">
        <v>19.746553919999997</v>
      </c>
      <c r="G67" s="133">
        <v>11.492216939999999</v>
      </c>
      <c r="H67" s="133">
        <v>15.05572319</v>
      </c>
      <c r="I67" s="133">
        <v>19.646553919999999</v>
      </c>
      <c r="J67" s="133"/>
      <c r="K67" s="133">
        <f t="shared" si="2"/>
        <v>37.26989942343122</v>
      </c>
      <c r="L67" s="133">
        <f t="shared" si="3"/>
        <v>99.493582523790565</v>
      </c>
    </row>
    <row r="68" spans="1:12">
      <c r="B68" s="132"/>
      <c r="C68" s="134" t="s">
        <v>344</v>
      </c>
      <c r="D68" s="133">
        <v>414.900688</v>
      </c>
      <c r="E68" s="133">
        <v>474.91165183000004</v>
      </c>
      <c r="F68" s="133">
        <v>221.76140364</v>
      </c>
      <c r="G68" s="133">
        <v>75.818626480000006</v>
      </c>
      <c r="H68" s="133">
        <v>106.95628755</v>
      </c>
      <c r="I68" s="133">
        <v>140.11826963999999</v>
      </c>
      <c r="J68" s="133"/>
      <c r="K68" s="133">
        <f t="shared" si="2"/>
        <v>29.504070725591909</v>
      </c>
      <c r="L68" s="133">
        <f t="shared" si="3"/>
        <v>63.184245472879162</v>
      </c>
    </row>
    <row r="69" spans="1:12">
      <c r="B69" s="132"/>
      <c r="C69" s="134" t="s">
        <v>345</v>
      </c>
      <c r="D69" s="133">
        <v>210.76888600000001</v>
      </c>
      <c r="E69" s="133">
        <v>204.88365643000003</v>
      </c>
      <c r="F69" s="133">
        <v>52.068668819999992</v>
      </c>
      <c r="G69" s="133">
        <v>30.820219779999999</v>
      </c>
      <c r="H69" s="133">
        <v>40.851095900000018</v>
      </c>
      <c r="I69" s="133">
        <v>51.531744819999993</v>
      </c>
      <c r="J69" s="133"/>
      <c r="K69" s="133">
        <f t="shared" si="2"/>
        <v>25.151710838197673</v>
      </c>
      <c r="L69" s="133">
        <f t="shared" si="3"/>
        <v>98.968815581100927</v>
      </c>
    </row>
    <row r="70" spans="1:12">
      <c r="B70" s="132"/>
      <c r="C70" s="134" t="s">
        <v>346</v>
      </c>
      <c r="D70" s="133">
        <v>159.598793</v>
      </c>
      <c r="E70" s="133">
        <v>163.20379299999999</v>
      </c>
      <c r="F70" s="133">
        <v>70.995833099999999</v>
      </c>
      <c r="G70" s="133">
        <v>40.401170080000007</v>
      </c>
      <c r="H70" s="133">
        <v>51.342329310000004</v>
      </c>
      <c r="I70" s="133">
        <v>69.103893099999993</v>
      </c>
      <c r="J70" s="133"/>
      <c r="K70" s="133">
        <f t="shared" si="2"/>
        <v>42.342087662141523</v>
      </c>
      <c r="L70" s="133">
        <f t="shared" si="3"/>
        <v>97.335139377355929</v>
      </c>
    </row>
    <row r="71" spans="1:12">
      <c r="B71" s="132"/>
      <c r="C71" s="134" t="s">
        <v>347</v>
      </c>
      <c r="D71" s="133">
        <v>206.74069700000001</v>
      </c>
      <c r="E71" s="133">
        <v>206.74069700000001</v>
      </c>
      <c r="F71" s="133">
        <v>82.599255999999997</v>
      </c>
      <c r="G71" s="133">
        <v>48.670422649999999</v>
      </c>
      <c r="H71" s="133">
        <v>62.612101000000003</v>
      </c>
      <c r="I71" s="133">
        <v>82.150248000000005</v>
      </c>
      <c r="J71" s="133"/>
      <c r="K71" s="133">
        <f t="shared" si="2"/>
        <v>39.735886156947608</v>
      </c>
      <c r="L71" s="133">
        <f t="shared" si="3"/>
        <v>99.45640188332932</v>
      </c>
    </row>
    <row r="72" spans="1:12">
      <c r="B72" s="132"/>
      <c r="C72" s="134" t="s">
        <v>348</v>
      </c>
      <c r="D72" s="133">
        <v>282.35096600000003</v>
      </c>
      <c r="E72" s="133">
        <v>282.35096600000003</v>
      </c>
      <c r="F72" s="133">
        <v>90.308172649999989</v>
      </c>
      <c r="G72" s="133">
        <v>46.511257549999989</v>
      </c>
      <c r="H72" s="133">
        <v>60.342349059999975</v>
      </c>
      <c r="I72" s="133">
        <v>76.222880750000002</v>
      </c>
      <c r="J72" s="133"/>
      <c r="K72" s="133">
        <f t="shared" si="2"/>
        <v>26.995792445774736</v>
      </c>
      <c r="L72" s="133">
        <f t="shared" si="3"/>
        <v>84.403081707134959</v>
      </c>
    </row>
    <row r="73" spans="1:12">
      <c r="B73" s="132"/>
      <c r="C73" s="134" t="s">
        <v>349</v>
      </c>
      <c r="D73" s="133">
        <v>119.337763</v>
      </c>
      <c r="E73" s="133">
        <v>119.337763</v>
      </c>
      <c r="F73" s="133">
        <v>45.769742350000001</v>
      </c>
      <c r="G73" s="133">
        <v>28.601774409999994</v>
      </c>
      <c r="H73" s="133">
        <v>36.817170730000001</v>
      </c>
      <c r="I73" s="133">
        <v>44.23452193</v>
      </c>
      <c r="J73" s="133"/>
      <c r="K73" s="133">
        <f t="shared" si="2"/>
        <v>37.066659218339801</v>
      </c>
      <c r="L73" s="133">
        <f t="shared" si="3"/>
        <v>96.645774388983412</v>
      </c>
    </row>
    <row r="74" spans="1:12">
      <c r="B74" s="132"/>
      <c r="C74" s="134" t="s">
        <v>350</v>
      </c>
      <c r="D74" s="133">
        <v>480.48491300000001</v>
      </c>
      <c r="E74" s="133">
        <v>480.48491300000001</v>
      </c>
      <c r="F74" s="133">
        <v>203.65567363000002</v>
      </c>
      <c r="G74" s="133">
        <v>100.32728491000002</v>
      </c>
      <c r="H74" s="133">
        <v>128.44274529999998</v>
      </c>
      <c r="I74" s="133">
        <v>160.19447541000002</v>
      </c>
      <c r="J74" s="133"/>
      <c r="K74" s="133">
        <f t="shared" ref="K74:K127" si="10">+(I74/E74)*100</f>
        <v>33.340167625616999</v>
      </c>
      <c r="L74" s="133">
        <f t="shared" ref="L74:L127" si="11">+(I74/F74)*100</f>
        <v>78.659470936734152</v>
      </c>
    </row>
    <row r="75" spans="1:12">
      <c r="A75" s="119"/>
      <c r="B75" s="132"/>
      <c r="C75" s="134" t="s">
        <v>351</v>
      </c>
      <c r="D75" s="133">
        <v>21.042338000000001</v>
      </c>
      <c r="E75" s="133">
        <v>21.222408999999999</v>
      </c>
      <c r="F75" s="133">
        <v>10.935269</v>
      </c>
      <c r="G75" s="133">
        <v>5.138008010000001</v>
      </c>
      <c r="H75" s="133">
        <v>7.2468157299999989</v>
      </c>
      <c r="I75" s="133">
        <v>8.2862583000000001</v>
      </c>
      <c r="J75" s="133"/>
      <c r="K75" s="133">
        <f t="shared" si="10"/>
        <v>39.044852542423435</v>
      </c>
      <c r="L75" s="133">
        <f t="shared" si="11"/>
        <v>75.775532362304034</v>
      </c>
    </row>
    <row r="76" spans="1:12">
      <c r="B76" s="135"/>
      <c r="C76" s="134" t="s">
        <v>352</v>
      </c>
      <c r="D76" s="133">
        <v>61.737012999999997</v>
      </c>
      <c r="E76" s="133">
        <v>61.737012999999997</v>
      </c>
      <c r="F76" s="133">
        <v>15.918642059999994</v>
      </c>
      <c r="G76" s="133">
        <v>10.403516749999998</v>
      </c>
      <c r="H76" s="133">
        <v>13.369250749999997</v>
      </c>
      <c r="I76" s="133">
        <v>15.900754339999995</v>
      </c>
      <c r="J76" s="133"/>
      <c r="K76" s="133">
        <f t="shared" si="10"/>
        <v>25.755626272362729</v>
      </c>
      <c r="L76" s="133">
        <f t="shared" si="11"/>
        <v>99.887630364872976</v>
      </c>
    </row>
    <row r="77" spans="1:12">
      <c r="B77" s="131" t="s">
        <v>353</v>
      </c>
      <c r="C77" s="134"/>
      <c r="D77" s="130">
        <f>+D78</f>
        <v>15</v>
      </c>
      <c r="E77" s="130">
        <v>0</v>
      </c>
      <c r="F77" s="130">
        <f>+F78</f>
        <v>0</v>
      </c>
      <c r="G77" s="130">
        <f>+G78</f>
        <v>0</v>
      </c>
      <c r="H77" s="130">
        <f>+H78</f>
        <v>0</v>
      </c>
      <c r="I77" s="130">
        <f>+I78</f>
        <v>0</v>
      </c>
      <c r="J77" s="130"/>
      <c r="K77" s="130">
        <f>+K78</f>
        <v>0</v>
      </c>
      <c r="L77" s="130">
        <f>+L78</f>
        <v>0</v>
      </c>
    </row>
    <row r="78" spans="1:12">
      <c r="B78" s="132"/>
      <c r="C78" s="134" t="s">
        <v>354</v>
      </c>
      <c r="D78" s="133">
        <v>15</v>
      </c>
      <c r="E78" s="133">
        <v>0</v>
      </c>
      <c r="F78" s="133">
        <v>0</v>
      </c>
      <c r="G78" s="133">
        <v>0</v>
      </c>
      <c r="H78" s="133">
        <v>0</v>
      </c>
      <c r="I78" s="133">
        <v>0</v>
      </c>
      <c r="J78" s="133"/>
      <c r="K78" s="133">
        <v>0</v>
      </c>
      <c r="L78" s="133">
        <v>0</v>
      </c>
    </row>
    <row r="79" spans="1:12">
      <c r="B79" s="131" t="s">
        <v>62</v>
      </c>
      <c r="C79" s="134"/>
      <c r="D79" s="130">
        <f t="shared" ref="D79:I79" si="12">+D80+D81+D82+D83</f>
        <v>781.07994199999996</v>
      </c>
      <c r="E79" s="130">
        <f t="shared" si="12"/>
        <v>806.17605015000004</v>
      </c>
      <c r="F79" s="130">
        <f t="shared" si="12"/>
        <v>287.43300814999998</v>
      </c>
      <c r="G79" s="130">
        <f t="shared" si="12"/>
        <v>123.91098853000003</v>
      </c>
      <c r="H79" s="130">
        <f t="shared" si="12"/>
        <v>186.26557625999999</v>
      </c>
      <c r="I79" s="130">
        <f t="shared" si="12"/>
        <v>228.95728780999994</v>
      </c>
      <c r="J79" s="130"/>
      <c r="K79" s="130">
        <f t="shared" si="10"/>
        <v>28.400408045785948</v>
      </c>
      <c r="L79" s="130">
        <f t="shared" si="11"/>
        <v>79.6558785240546</v>
      </c>
    </row>
    <row r="80" spans="1:12">
      <c r="B80" s="134"/>
      <c r="C80" s="134" t="s">
        <v>355</v>
      </c>
      <c r="D80" s="133">
        <v>11.4</v>
      </c>
      <c r="E80" s="133">
        <v>11.4</v>
      </c>
      <c r="F80" s="133">
        <v>0</v>
      </c>
      <c r="G80" s="133">
        <v>0</v>
      </c>
      <c r="H80" s="133">
        <v>0</v>
      </c>
      <c r="I80" s="133">
        <v>0</v>
      </c>
      <c r="J80" s="133"/>
      <c r="K80" s="130">
        <f t="shared" si="10"/>
        <v>0</v>
      </c>
      <c r="L80" s="130">
        <f>+L81</f>
        <v>100</v>
      </c>
    </row>
    <row r="81" spans="2:12">
      <c r="B81" s="132"/>
      <c r="C81" s="134" t="s">
        <v>356</v>
      </c>
      <c r="D81" s="133">
        <v>7.4</v>
      </c>
      <c r="E81" s="133">
        <v>7.4</v>
      </c>
      <c r="F81" s="133">
        <v>5</v>
      </c>
      <c r="G81" s="133">
        <v>5</v>
      </c>
      <c r="H81" s="133">
        <v>5</v>
      </c>
      <c r="I81" s="133">
        <v>5</v>
      </c>
      <c r="J81" s="133"/>
      <c r="K81" s="133">
        <f t="shared" si="10"/>
        <v>67.567567567567565</v>
      </c>
      <c r="L81" s="133">
        <f t="shared" si="11"/>
        <v>100</v>
      </c>
    </row>
    <row r="82" spans="2:12">
      <c r="B82" s="132"/>
      <c r="C82" s="134" t="s">
        <v>357</v>
      </c>
      <c r="D82" s="133">
        <v>504.33348699999999</v>
      </c>
      <c r="E82" s="133">
        <v>504.38941639999996</v>
      </c>
      <c r="F82" s="133">
        <v>169.61877240000001</v>
      </c>
      <c r="G82" s="133">
        <v>75.412664090000021</v>
      </c>
      <c r="H82" s="133">
        <v>126.64299543</v>
      </c>
      <c r="I82" s="133">
        <v>157.30382675999994</v>
      </c>
      <c r="J82" s="133"/>
      <c r="K82" s="133">
        <f t="shared" si="10"/>
        <v>31.186980068442203</v>
      </c>
      <c r="L82" s="133">
        <f t="shared" si="11"/>
        <v>92.739632845025781</v>
      </c>
    </row>
    <row r="83" spans="2:12">
      <c r="B83" s="135"/>
      <c r="C83" s="134" t="s">
        <v>358</v>
      </c>
      <c r="D83" s="133">
        <v>257.94645500000001</v>
      </c>
      <c r="E83" s="133">
        <v>282.98663375000007</v>
      </c>
      <c r="F83" s="133">
        <v>112.81423574999999</v>
      </c>
      <c r="G83" s="133">
        <v>43.498324439999998</v>
      </c>
      <c r="H83" s="133">
        <v>54.622580830000004</v>
      </c>
      <c r="I83" s="133">
        <v>66.653461050000004</v>
      </c>
      <c r="J83" s="133"/>
      <c r="K83" s="133">
        <f t="shared" si="10"/>
        <v>23.553572183513065</v>
      </c>
      <c r="L83" s="133">
        <f t="shared" si="11"/>
        <v>59.082491324681961</v>
      </c>
    </row>
    <row r="84" spans="2:12">
      <c r="B84" s="131" t="s">
        <v>359</v>
      </c>
      <c r="C84" s="134"/>
      <c r="D84" s="130">
        <f t="shared" ref="D84:I84" si="13">+D85</f>
        <v>117.60091300000001</v>
      </c>
      <c r="E84" s="130">
        <f t="shared" si="13"/>
        <v>117.98280820000001</v>
      </c>
      <c r="F84" s="130">
        <f t="shared" si="13"/>
        <v>53.7815765</v>
      </c>
      <c r="G84" s="130">
        <f t="shared" si="13"/>
        <v>25.4324555</v>
      </c>
      <c r="H84" s="130">
        <f t="shared" si="13"/>
        <v>31.981775959999997</v>
      </c>
      <c r="I84" s="130">
        <f t="shared" si="13"/>
        <v>39.450379840000004</v>
      </c>
      <c r="J84" s="130"/>
      <c r="K84" s="130">
        <f t="shared" si="10"/>
        <v>33.437396890168273</v>
      </c>
      <c r="L84" s="130">
        <f t="shared" si="11"/>
        <v>73.352962868241704</v>
      </c>
    </row>
    <row r="85" spans="2:12">
      <c r="B85" s="132"/>
      <c r="C85" s="134" t="s">
        <v>360</v>
      </c>
      <c r="D85" s="133">
        <v>117.60091300000001</v>
      </c>
      <c r="E85" s="133">
        <v>117.98280820000001</v>
      </c>
      <c r="F85" s="133">
        <v>53.7815765</v>
      </c>
      <c r="G85" s="133">
        <v>25.4324555</v>
      </c>
      <c r="H85" s="133">
        <v>31.981775959999997</v>
      </c>
      <c r="I85" s="133">
        <v>39.450379840000004</v>
      </c>
      <c r="J85" s="133"/>
      <c r="K85" s="133">
        <f t="shared" si="10"/>
        <v>33.437396890168273</v>
      </c>
      <c r="L85" s="133">
        <f t="shared" si="11"/>
        <v>73.352962868241704</v>
      </c>
    </row>
    <row r="86" spans="2:12">
      <c r="B86" s="131" t="s">
        <v>361</v>
      </c>
      <c r="C86" s="134"/>
      <c r="D86" s="130">
        <f t="shared" ref="D86:I86" si="14">+D88+D89+D90+D87</f>
        <v>7744.6412840000003</v>
      </c>
      <c r="E86" s="130">
        <f t="shared" si="14"/>
        <v>11880.438357000001</v>
      </c>
      <c r="F86" s="130">
        <f t="shared" si="14"/>
        <v>5291.0017521999998</v>
      </c>
      <c r="G86" s="130">
        <f t="shared" si="14"/>
        <v>3838.00387645</v>
      </c>
      <c r="H86" s="130">
        <f t="shared" si="14"/>
        <v>4478.7260808299998</v>
      </c>
      <c r="I86" s="130">
        <f t="shared" si="14"/>
        <v>5254.7653531999995</v>
      </c>
      <c r="J86" s="130"/>
      <c r="K86" s="130">
        <f t="shared" si="10"/>
        <v>44.230399546695779</v>
      </c>
      <c r="L86" s="130">
        <f t="shared" si="11"/>
        <v>99.31513160083658</v>
      </c>
    </row>
    <row r="87" spans="2:12">
      <c r="B87" s="132"/>
      <c r="C87" s="137" t="s">
        <v>362</v>
      </c>
      <c r="D87" s="133">
        <v>0</v>
      </c>
      <c r="E87" s="133">
        <v>3256.3189002000004</v>
      </c>
      <c r="F87" s="133">
        <v>1682.4589001999998</v>
      </c>
      <c r="G87" s="133">
        <v>1682.4589001999998</v>
      </c>
      <c r="H87" s="133">
        <v>1682.4589001999998</v>
      </c>
      <c r="I87" s="133">
        <v>1682.4589001999998</v>
      </c>
      <c r="J87" s="133"/>
      <c r="K87" s="133">
        <f t="shared" si="10"/>
        <v>51.667510209048153</v>
      </c>
      <c r="L87" s="133">
        <f t="shared" si="11"/>
        <v>100</v>
      </c>
    </row>
    <row r="88" spans="2:12">
      <c r="B88" s="132"/>
      <c r="C88" s="134" t="s">
        <v>363</v>
      </c>
      <c r="D88" s="133">
        <v>904.40172600000005</v>
      </c>
      <c r="E88" s="133">
        <v>904.40172600000005</v>
      </c>
      <c r="F88" s="133">
        <v>385.06124499999999</v>
      </c>
      <c r="G88" s="133">
        <v>232.95607100000001</v>
      </c>
      <c r="H88" s="133">
        <v>294.67075299999999</v>
      </c>
      <c r="I88" s="133">
        <v>348.82484599999998</v>
      </c>
      <c r="J88" s="133"/>
      <c r="K88" s="133">
        <f t="shared" si="10"/>
        <v>38.569679377193047</v>
      </c>
      <c r="L88" s="133">
        <f t="shared" si="11"/>
        <v>90.589445323171901</v>
      </c>
    </row>
    <row r="89" spans="2:12">
      <c r="B89" s="132"/>
      <c r="C89" s="134" t="s">
        <v>364</v>
      </c>
      <c r="D89" s="133">
        <v>6072.0165070000003</v>
      </c>
      <c r="E89" s="133">
        <v>6939.4946798000001</v>
      </c>
      <c r="F89" s="133">
        <v>2933.7014249999997</v>
      </c>
      <c r="G89" s="133">
        <v>1770.4600682500002</v>
      </c>
      <c r="H89" s="133">
        <v>2263.1676136300007</v>
      </c>
      <c r="I89" s="133">
        <v>2933.7014249999997</v>
      </c>
      <c r="J89" s="133"/>
      <c r="K89" s="133">
        <f t="shared" si="10"/>
        <v>42.275433015888567</v>
      </c>
      <c r="L89" s="133">
        <f t="shared" si="11"/>
        <v>100</v>
      </c>
    </row>
    <row r="90" spans="2:12">
      <c r="B90" s="132"/>
      <c r="C90" s="134" t="s">
        <v>365</v>
      </c>
      <c r="D90" s="133">
        <v>768.22305100000005</v>
      </c>
      <c r="E90" s="133">
        <v>780.22305100000005</v>
      </c>
      <c r="F90" s="133">
        <v>289.78018200000002</v>
      </c>
      <c r="G90" s="133">
        <v>152.128837</v>
      </c>
      <c r="H90" s="133">
        <v>238.42881399999999</v>
      </c>
      <c r="I90" s="133">
        <v>289.78018200000002</v>
      </c>
      <c r="J90" s="133"/>
      <c r="K90" s="133">
        <f t="shared" si="10"/>
        <v>37.140684529711493</v>
      </c>
      <c r="L90" s="133">
        <f t="shared" si="11"/>
        <v>100</v>
      </c>
    </row>
    <row r="91" spans="2:12">
      <c r="B91" s="131" t="s">
        <v>366</v>
      </c>
      <c r="C91" s="134"/>
      <c r="D91" s="130">
        <f t="shared" ref="D91:I91" si="15">+D92</f>
        <v>28.349513999999999</v>
      </c>
      <c r="E91" s="130">
        <f t="shared" si="15"/>
        <v>29.778729269999992</v>
      </c>
      <c r="F91" s="130">
        <f t="shared" si="15"/>
        <v>15.66224375</v>
      </c>
      <c r="G91" s="130">
        <f t="shared" si="15"/>
        <v>10.188098830000001</v>
      </c>
      <c r="H91" s="130">
        <f t="shared" si="15"/>
        <v>11.40322727</v>
      </c>
      <c r="I91" s="130">
        <f t="shared" si="15"/>
        <v>13.016009140000005</v>
      </c>
      <c r="J91" s="130"/>
      <c r="K91" s="130">
        <f t="shared" si="10"/>
        <v>43.709081814692254</v>
      </c>
      <c r="L91" s="130">
        <f t="shared" si="11"/>
        <v>83.10437091748112</v>
      </c>
    </row>
    <row r="92" spans="2:12">
      <c r="B92" s="132"/>
      <c r="C92" s="134" t="s">
        <v>367</v>
      </c>
      <c r="D92" s="133">
        <v>28.349513999999999</v>
      </c>
      <c r="E92" s="133">
        <v>29.778729269999992</v>
      </c>
      <c r="F92" s="133">
        <v>15.66224375</v>
      </c>
      <c r="G92" s="133">
        <v>10.188098830000001</v>
      </c>
      <c r="H92" s="133">
        <v>11.40322727</v>
      </c>
      <c r="I92" s="133">
        <v>13.016009140000005</v>
      </c>
      <c r="J92" s="133"/>
      <c r="K92" s="133">
        <f t="shared" si="10"/>
        <v>43.709081814692254</v>
      </c>
      <c r="L92" s="133">
        <f t="shared" si="11"/>
        <v>83.10437091748112</v>
      </c>
    </row>
    <row r="93" spans="2:12">
      <c r="B93" s="138" t="s">
        <v>85</v>
      </c>
      <c r="C93" s="134"/>
      <c r="D93" s="130">
        <f t="shared" ref="D93:I93" si="16">+D94</f>
        <v>4610.8999999999996</v>
      </c>
      <c r="E93" s="130">
        <f t="shared" si="16"/>
        <v>779.93658800000003</v>
      </c>
      <c r="F93" s="130">
        <f t="shared" si="16"/>
        <v>0</v>
      </c>
      <c r="G93" s="130">
        <f t="shared" si="16"/>
        <v>0</v>
      </c>
      <c r="H93" s="130">
        <f t="shared" si="16"/>
        <v>0</v>
      </c>
      <c r="I93" s="130">
        <f t="shared" si="16"/>
        <v>0</v>
      </c>
      <c r="J93" s="130"/>
      <c r="K93" s="133">
        <f t="shared" si="10"/>
        <v>0</v>
      </c>
      <c r="L93" s="133" t="s">
        <v>237</v>
      </c>
    </row>
    <row r="94" spans="2:12">
      <c r="B94" s="139"/>
      <c r="C94" s="134" t="s">
        <v>368</v>
      </c>
      <c r="D94" s="133">
        <v>4610.8999999999996</v>
      </c>
      <c r="E94" s="133">
        <v>779.93658800000003</v>
      </c>
      <c r="F94" s="133">
        <v>0</v>
      </c>
      <c r="G94" s="133">
        <v>0</v>
      </c>
      <c r="H94" s="133">
        <v>0</v>
      </c>
      <c r="I94" s="133">
        <v>0</v>
      </c>
      <c r="J94" s="133"/>
      <c r="K94" s="133">
        <f t="shared" si="10"/>
        <v>0</v>
      </c>
      <c r="L94" s="133" t="s">
        <v>237</v>
      </c>
    </row>
    <row r="95" spans="2:12">
      <c r="B95" s="131" t="s">
        <v>93</v>
      </c>
      <c r="C95" s="134"/>
      <c r="D95" s="130">
        <f t="shared" ref="D95:I95" si="17">SUM(D96:D123)</f>
        <v>34467.410287999992</v>
      </c>
      <c r="E95" s="130">
        <f t="shared" si="17"/>
        <v>34441.389095000006</v>
      </c>
      <c r="F95" s="130">
        <f t="shared" si="17"/>
        <v>22666.324331999997</v>
      </c>
      <c r="G95" s="130">
        <f t="shared" si="17"/>
        <v>15365.77025822</v>
      </c>
      <c r="H95" s="130">
        <f t="shared" si="17"/>
        <v>19933.582237009989</v>
      </c>
      <c r="I95" s="130">
        <f t="shared" si="17"/>
        <v>22646.59303679</v>
      </c>
      <c r="J95" s="130"/>
      <c r="K95" s="130">
        <f t="shared" si="10"/>
        <v>65.754005955810001</v>
      </c>
      <c r="L95" s="130">
        <f t="shared" si="11"/>
        <v>99.912948853457735</v>
      </c>
    </row>
    <row r="96" spans="2:12">
      <c r="B96" s="132"/>
      <c r="C96" s="132" t="s">
        <v>369</v>
      </c>
      <c r="D96" s="133">
        <v>67.098698999999996</v>
      </c>
      <c r="E96" s="133">
        <v>67.098698999999996</v>
      </c>
      <c r="F96" s="133">
        <v>32.246665</v>
      </c>
      <c r="G96" s="133">
        <v>22.768758999999999</v>
      </c>
      <c r="H96" s="133">
        <v>27.218418</v>
      </c>
      <c r="I96" s="133">
        <v>32.246665</v>
      </c>
      <c r="J96" s="133"/>
      <c r="K96" s="133">
        <f t="shared" si="10"/>
        <v>48.058554756777035</v>
      </c>
      <c r="L96" s="133">
        <f t="shared" si="11"/>
        <v>100</v>
      </c>
    </row>
    <row r="97" spans="2:12">
      <c r="B97" s="132"/>
      <c r="C97" s="134" t="s">
        <v>370</v>
      </c>
      <c r="D97" s="133">
        <v>207.60567499999999</v>
      </c>
      <c r="E97" s="133">
        <v>243.51894899999999</v>
      </c>
      <c r="F97" s="133">
        <v>136.59560999999999</v>
      </c>
      <c r="G97" s="133">
        <v>107.783299</v>
      </c>
      <c r="H97" s="133">
        <v>121.737582</v>
      </c>
      <c r="I97" s="133">
        <v>136.59560999999999</v>
      </c>
      <c r="J97" s="133"/>
      <c r="K97" s="133">
        <f t="shared" si="10"/>
        <v>56.092394682600244</v>
      </c>
      <c r="L97" s="133">
        <f t="shared" si="11"/>
        <v>100</v>
      </c>
    </row>
    <row r="98" spans="2:12">
      <c r="B98" s="132"/>
      <c r="C98" s="134" t="s">
        <v>371</v>
      </c>
      <c r="D98" s="133">
        <v>203.22463200000001</v>
      </c>
      <c r="E98" s="133">
        <v>203.22463200000001</v>
      </c>
      <c r="F98" s="133">
        <v>95.446336000000002</v>
      </c>
      <c r="G98" s="133">
        <v>58.253166</v>
      </c>
      <c r="H98" s="133">
        <v>75.107527000000005</v>
      </c>
      <c r="I98" s="133">
        <v>95.446336000000002</v>
      </c>
      <c r="J98" s="133"/>
      <c r="K98" s="133">
        <f t="shared" si="10"/>
        <v>46.965928815164496</v>
      </c>
      <c r="L98" s="133">
        <f t="shared" si="11"/>
        <v>100</v>
      </c>
    </row>
    <row r="99" spans="2:12">
      <c r="B99" s="132"/>
      <c r="C99" s="132" t="s">
        <v>372</v>
      </c>
      <c r="D99" s="133">
        <v>270.67090400000001</v>
      </c>
      <c r="E99" s="133">
        <v>271.840304</v>
      </c>
      <c r="F99" s="133">
        <v>124.090279</v>
      </c>
      <c r="G99" s="133">
        <v>58.926575</v>
      </c>
      <c r="H99" s="133">
        <v>90.201660000000004</v>
      </c>
      <c r="I99" s="133">
        <v>124.090279</v>
      </c>
      <c r="J99" s="133"/>
      <c r="K99" s="133">
        <f t="shared" si="10"/>
        <v>45.648226982559578</v>
      </c>
      <c r="L99" s="133">
        <f t="shared" si="11"/>
        <v>100</v>
      </c>
    </row>
    <row r="100" spans="2:12">
      <c r="B100" s="132"/>
      <c r="C100" s="132" t="s">
        <v>373</v>
      </c>
      <c r="D100" s="133">
        <v>236.17845600000001</v>
      </c>
      <c r="E100" s="133">
        <v>261.07845600000002</v>
      </c>
      <c r="F100" s="133">
        <v>147.42537799999999</v>
      </c>
      <c r="G100" s="133">
        <v>98.224749000000003</v>
      </c>
      <c r="H100" s="133">
        <v>117.737887</v>
      </c>
      <c r="I100" s="133">
        <v>147.42537799999999</v>
      </c>
      <c r="J100" s="133"/>
      <c r="K100" s="133">
        <f t="shared" si="10"/>
        <v>56.467845052676424</v>
      </c>
      <c r="L100" s="133">
        <f t="shared" si="11"/>
        <v>100</v>
      </c>
    </row>
    <row r="101" spans="2:12">
      <c r="B101" s="132"/>
      <c r="C101" s="132" t="s">
        <v>374</v>
      </c>
      <c r="D101" s="133">
        <v>171.85137599999999</v>
      </c>
      <c r="E101" s="133">
        <v>181.85137599999999</v>
      </c>
      <c r="F101" s="133">
        <v>96.801967000000005</v>
      </c>
      <c r="G101" s="133">
        <v>64.535370999999998</v>
      </c>
      <c r="H101" s="133">
        <v>78.205078</v>
      </c>
      <c r="I101" s="133">
        <v>96.801967000000005</v>
      </c>
      <c r="J101" s="133"/>
      <c r="K101" s="133">
        <f t="shared" si="10"/>
        <v>53.231363506427364</v>
      </c>
      <c r="L101" s="133">
        <f t="shared" si="11"/>
        <v>100</v>
      </c>
    </row>
    <row r="102" spans="2:12">
      <c r="B102" s="132"/>
      <c r="C102" s="134" t="s">
        <v>375</v>
      </c>
      <c r="D102" s="133">
        <v>413.56643700000001</v>
      </c>
      <c r="E102" s="133">
        <v>415.16643699999997</v>
      </c>
      <c r="F102" s="133">
        <v>249.095708</v>
      </c>
      <c r="G102" s="133">
        <v>171.36135899999999</v>
      </c>
      <c r="H102" s="133">
        <v>210.85168899999999</v>
      </c>
      <c r="I102" s="133">
        <v>249.095708</v>
      </c>
      <c r="J102" s="133"/>
      <c r="K102" s="133">
        <f t="shared" si="10"/>
        <v>59.998999389249761</v>
      </c>
      <c r="L102" s="133">
        <f t="shared" si="11"/>
        <v>100</v>
      </c>
    </row>
    <row r="103" spans="2:12">
      <c r="B103" s="132"/>
      <c r="C103" s="134" t="s">
        <v>376</v>
      </c>
      <c r="D103" s="133">
        <v>489.78667000000002</v>
      </c>
      <c r="E103" s="133">
        <v>491.62024727000005</v>
      </c>
      <c r="F103" s="133">
        <v>245.23908027000002</v>
      </c>
      <c r="G103" s="133">
        <v>154.03545500000001</v>
      </c>
      <c r="H103" s="133">
        <v>189.09168700000001</v>
      </c>
      <c r="I103" s="133">
        <v>245.23908027000002</v>
      </c>
      <c r="J103" s="133"/>
      <c r="K103" s="133">
        <f t="shared" si="10"/>
        <v>49.883844620279362</v>
      </c>
      <c r="L103" s="133">
        <f t="shared" si="11"/>
        <v>100</v>
      </c>
    </row>
    <row r="104" spans="2:12">
      <c r="B104" s="132"/>
      <c r="C104" s="134" t="s">
        <v>377</v>
      </c>
      <c r="D104" s="133">
        <v>259.367302</v>
      </c>
      <c r="E104" s="133">
        <v>259.367302</v>
      </c>
      <c r="F104" s="133">
        <v>121.446821</v>
      </c>
      <c r="G104" s="133">
        <v>77.694526999999994</v>
      </c>
      <c r="H104" s="133">
        <v>98.200491999999997</v>
      </c>
      <c r="I104" s="133">
        <v>121.446821</v>
      </c>
      <c r="J104" s="133"/>
      <c r="K104" s="133">
        <f t="shared" si="10"/>
        <v>46.82426044590617</v>
      </c>
      <c r="L104" s="133">
        <f t="shared" si="11"/>
        <v>100</v>
      </c>
    </row>
    <row r="105" spans="2:12">
      <c r="B105" s="132"/>
      <c r="C105" s="134" t="s">
        <v>378</v>
      </c>
      <c r="D105" s="133">
        <v>183.95505800000001</v>
      </c>
      <c r="E105" s="133">
        <v>207.31205700000001</v>
      </c>
      <c r="F105" s="133">
        <v>115.028719</v>
      </c>
      <c r="G105" s="133">
        <v>61.615898999999999</v>
      </c>
      <c r="H105" s="133">
        <v>75.309313000000003</v>
      </c>
      <c r="I105" s="133">
        <v>115.028719</v>
      </c>
      <c r="J105" s="133"/>
      <c r="K105" s="133">
        <f t="shared" si="10"/>
        <v>55.485783443844753</v>
      </c>
      <c r="L105" s="133">
        <f t="shared" si="11"/>
        <v>100</v>
      </c>
    </row>
    <row r="106" spans="2:12">
      <c r="B106" s="132"/>
      <c r="C106" s="134" t="s">
        <v>379</v>
      </c>
      <c r="D106" s="133">
        <v>280.99282199999999</v>
      </c>
      <c r="E106" s="133">
        <v>281.99282199999999</v>
      </c>
      <c r="F106" s="133">
        <v>139.164467</v>
      </c>
      <c r="G106" s="133">
        <v>91.165736999999993</v>
      </c>
      <c r="H106" s="133">
        <v>112.397599</v>
      </c>
      <c r="I106" s="133">
        <v>139.164467</v>
      </c>
      <c r="J106" s="133"/>
      <c r="K106" s="133">
        <f t="shared" si="10"/>
        <v>49.350357932160414</v>
      </c>
      <c r="L106" s="133">
        <f t="shared" si="11"/>
        <v>100</v>
      </c>
    </row>
    <row r="107" spans="2:12">
      <c r="B107" s="132"/>
      <c r="C107" s="134" t="s">
        <v>380</v>
      </c>
      <c r="D107" s="133">
        <v>310.78068200000001</v>
      </c>
      <c r="E107" s="133">
        <v>312.16553619999996</v>
      </c>
      <c r="F107" s="133">
        <v>143.96643519999998</v>
      </c>
      <c r="G107" s="133">
        <v>90.276972999999998</v>
      </c>
      <c r="H107" s="133">
        <v>116.889869</v>
      </c>
      <c r="I107" s="133">
        <v>143.96643519999998</v>
      </c>
      <c r="J107" s="133"/>
      <c r="K107" s="133">
        <f t="shared" si="10"/>
        <v>46.118619291708981</v>
      </c>
      <c r="L107" s="133">
        <f t="shared" si="11"/>
        <v>100</v>
      </c>
    </row>
    <row r="108" spans="2:12">
      <c r="B108" s="132"/>
      <c r="C108" s="134" t="s">
        <v>381</v>
      </c>
      <c r="D108" s="133">
        <v>25115.055606000002</v>
      </c>
      <c r="E108" s="133">
        <v>24680.226949000011</v>
      </c>
      <c r="F108" s="133">
        <v>17706.549653999999</v>
      </c>
      <c r="G108" s="133">
        <v>12305.763878219999</v>
      </c>
      <c r="H108" s="133">
        <v>16108.589879009995</v>
      </c>
      <c r="I108" s="133">
        <v>17686.818358790002</v>
      </c>
      <c r="J108" s="133"/>
      <c r="K108" s="133">
        <f t="shared" si="10"/>
        <v>71.663921062551793</v>
      </c>
      <c r="L108" s="133">
        <f t="shared" si="11"/>
        <v>99.888564990946506</v>
      </c>
    </row>
    <row r="109" spans="2:12">
      <c r="B109" s="132"/>
      <c r="C109" s="134" t="s">
        <v>382</v>
      </c>
      <c r="D109" s="133">
        <v>691.41681000000005</v>
      </c>
      <c r="E109" s="133">
        <v>691.41681000000005</v>
      </c>
      <c r="F109" s="133">
        <v>259.56287099999997</v>
      </c>
      <c r="G109" s="133">
        <v>163.90282400000001</v>
      </c>
      <c r="H109" s="133">
        <v>208.52391</v>
      </c>
      <c r="I109" s="133">
        <v>259.56287099999997</v>
      </c>
      <c r="J109" s="133"/>
      <c r="K109" s="133">
        <f t="shared" si="10"/>
        <v>37.540723228872601</v>
      </c>
      <c r="L109" s="133">
        <f t="shared" si="11"/>
        <v>100</v>
      </c>
    </row>
    <row r="110" spans="2:12">
      <c r="B110" s="132"/>
      <c r="C110" s="134" t="s">
        <v>383</v>
      </c>
      <c r="D110" s="133">
        <v>1036.443745</v>
      </c>
      <c r="E110" s="133">
        <v>1036.443745</v>
      </c>
      <c r="F110" s="133">
        <v>437.813579</v>
      </c>
      <c r="G110" s="133">
        <v>280.187319</v>
      </c>
      <c r="H110" s="133">
        <v>358.53181899999998</v>
      </c>
      <c r="I110" s="133">
        <v>437.813579</v>
      </c>
      <c r="J110" s="133"/>
      <c r="K110" s="133">
        <f t="shared" si="10"/>
        <v>42.241904696911455</v>
      </c>
      <c r="L110" s="133">
        <f t="shared" si="11"/>
        <v>100</v>
      </c>
    </row>
    <row r="111" spans="2:12">
      <c r="B111" s="132"/>
      <c r="C111" s="134" t="s">
        <v>384</v>
      </c>
      <c r="D111" s="133">
        <v>308.43167399999999</v>
      </c>
      <c r="E111" s="133">
        <v>338.43167399999999</v>
      </c>
      <c r="F111" s="133">
        <v>173.99995200000001</v>
      </c>
      <c r="G111" s="133">
        <v>96.737583000000001</v>
      </c>
      <c r="H111" s="133">
        <v>117.31013400000001</v>
      </c>
      <c r="I111" s="133">
        <v>173.99995200000001</v>
      </c>
      <c r="J111" s="133"/>
      <c r="K111" s="133">
        <f t="shared" si="10"/>
        <v>51.413613254177861</v>
      </c>
      <c r="L111" s="133">
        <f t="shared" si="11"/>
        <v>100</v>
      </c>
    </row>
    <row r="112" spans="2:12">
      <c r="B112" s="132"/>
      <c r="C112" s="134" t="s">
        <v>385</v>
      </c>
      <c r="D112" s="133">
        <v>426.32497799999999</v>
      </c>
      <c r="E112" s="133">
        <v>426.32497799999999</v>
      </c>
      <c r="F112" s="133">
        <v>206.95938799999999</v>
      </c>
      <c r="G112" s="133">
        <v>139.46097499999999</v>
      </c>
      <c r="H112" s="133">
        <v>169.534932</v>
      </c>
      <c r="I112" s="133">
        <v>206.95938799999999</v>
      </c>
      <c r="J112" s="133"/>
      <c r="K112" s="133">
        <f t="shared" si="10"/>
        <v>48.544982977750834</v>
      </c>
      <c r="L112" s="133">
        <f t="shared" si="11"/>
        <v>100</v>
      </c>
    </row>
    <row r="113" spans="1:15">
      <c r="B113" s="132"/>
      <c r="C113" s="134" t="s">
        <v>386</v>
      </c>
      <c r="D113" s="133">
        <v>131.80923899999999</v>
      </c>
      <c r="E113" s="133">
        <v>144.51894999999999</v>
      </c>
      <c r="F113" s="133">
        <v>76.42268</v>
      </c>
      <c r="G113" s="133">
        <v>54.751362999999998</v>
      </c>
      <c r="H113" s="133">
        <v>65.257953000000001</v>
      </c>
      <c r="I113" s="133">
        <v>76.42268</v>
      </c>
      <c r="J113" s="133"/>
      <c r="K113" s="133">
        <f t="shared" si="10"/>
        <v>52.88073294194291</v>
      </c>
      <c r="L113" s="133">
        <f t="shared" si="11"/>
        <v>100</v>
      </c>
    </row>
    <row r="114" spans="1:15">
      <c r="B114" s="132"/>
      <c r="C114" s="134" t="s">
        <v>387</v>
      </c>
      <c r="D114" s="133">
        <v>112.418863</v>
      </c>
      <c r="E114" s="133">
        <v>119.383763</v>
      </c>
      <c r="F114" s="133">
        <v>67.137092999999993</v>
      </c>
      <c r="G114" s="133">
        <v>41.691825000000001</v>
      </c>
      <c r="H114" s="133">
        <v>57.067549</v>
      </c>
      <c r="I114" s="133">
        <v>67.137092999999993</v>
      </c>
      <c r="J114" s="133"/>
      <c r="K114" s="133">
        <f t="shared" si="10"/>
        <v>56.236368592268271</v>
      </c>
      <c r="L114" s="133">
        <f t="shared" si="11"/>
        <v>100</v>
      </c>
    </row>
    <row r="115" spans="1:15">
      <c r="B115" s="132"/>
      <c r="C115" s="134" t="s">
        <v>388</v>
      </c>
      <c r="D115" s="133">
        <v>708.270849</v>
      </c>
      <c r="E115" s="133">
        <v>708.270849</v>
      </c>
      <c r="F115" s="133">
        <v>383.18025499999999</v>
      </c>
      <c r="G115" s="133">
        <v>236.12858299999999</v>
      </c>
      <c r="H115" s="133">
        <v>311.42091699999997</v>
      </c>
      <c r="I115" s="133">
        <v>383.18025499999999</v>
      </c>
      <c r="J115" s="133"/>
      <c r="K115" s="133">
        <f t="shared" si="10"/>
        <v>54.100808404158954</v>
      </c>
      <c r="L115" s="133">
        <f t="shared" si="11"/>
        <v>100</v>
      </c>
    </row>
    <row r="116" spans="1:15">
      <c r="B116" s="132"/>
      <c r="C116" s="134" t="s">
        <v>389</v>
      </c>
      <c r="D116" s="133">
        <v>177.786204</v>
      </c>
      <c r="E116" s="133">
        <v>177.786204</v>
      </c>
      <c r="F116" s="133">
        <v>80.270999000000003</v>
      </c>
      <c r="G116" s="133">
        <v>57.323042000000001</v>
      </c>
      <c r="H116" s="133">
        <v>63.907662000000002</v>
      </c>
      <c r="I116" s="133">
        <v>80.270999000000003</v>
      </c>
      <c r="J116" s="133"/>
      <c r="K116" s="133">
        <f t="shared" si="10"/>
        <v>45.150296926301436</v>
      </c>
      <c r="L116" s="133">
        <f t="shared" si="11"/>
        <v>100</v>
      </c>
    </row>
    <row r="117" spans="1:15">
      <c r="B117" s="132"/>
      <c r="C117" s="134" t="s">
        <v>390</v>
      </c>
      <c r="D117" s="133">
        <v>315.18811799999997</v>
      </c>
      <c r="E117" s="133">
        <v>450.92691119</v>
      </c>
      <c r="F117" s="133">
        <v>282.96804519</v>
      </c>
      <c r="G117" s="133">
        <v>92.797725999999997</v>
      </c>
      <c r="H117" s="133">
        <v>117.028054</v>
      </c>
      <c r="I117" s="133">
        <v>282.96804519</v>
      </c>
      <c r="J117" s="133"/>
      <c r="K117" s="133">
        <f t="shared" si="10"/>
        <v>62.752529992775294</v>
      </c>
      <c r="L117" s="133">
        <f t="shared" si="11"/>
        <v>100</v>
      </c>
    </row>
    <row r="118" spans="1:15">
      <c r="B118" s="132"/>
      <c r="C118" s="134" t="s">
        <v>391</v>
      </c>
      <c r="D118" s="133">
        <v>178.69215399999999</v>
      </c>
      <c r="E118" s="133">
        <v>182.1628</v>
      </c>
      <c r="F118" s="133">
        <v>93.247089000000003</v>
      </c>
      <c r="G118" s="133">
        <v>68.466245000000001</v>
      </c>
      <c r="H118" s="133">
        <v>80.456581</v>
      </c>
      <c r="I118" s="133">
        <v>93.247089000000003</v>
      </c>
      <c r="J118" s="133"/>
      <c r="K118" s="133">
        <f t="shared" si="10"/>
        <v>51.188875555272539</v>
      </c>
      <c r="L118" s="133">
        <f t="shared" si="11"/>
        <v>100</v>
      </c>
    </row>
    <row r="119" spans="1:15">
      <c r="B119" s="132"/>
      <c r="C119" s="134" t="s">
        <v>392</v>
      </c>
      <c r="D119" s="133">
        <v>393.29581400000001</v>
      </c>
      <c r="E119" s="133">
        <v>411.544714</v>
      </c>
      <c r="F119" s="133">
        <v>222.595102</v>
      </c>
      <c r="G119" s="133">
        <v>148.98108300000001</v>
      </c>
      <c r="H119" s="133">
        <v>175.15955600000001</v>
      </c>
      <c r="I119" s="133">
        <v>222.595102</v>
      </c>
      <c r="J119" s="133"/>
      <c r="K119" s="133">
        <f t="shared" si="10"/>
        <v>54.087707708961119</v>
      </c>
      <c r="L119" s="133">
        <f t="shared" si="11"/>
        <v>100</v>
      </c>
    </row>
    <row r="120" spans="1:15">
      <c r="B120" s="132"/>
      <c r="C120" s="134" t="s">
        <v>393</v>
      </c>
      <c r="D120" s="133">
        <v>176.12673599999999</v>
      </c>
      <c r="E120" s="133">
        <v>237.15502799999999</v>
      </c>
      <c r="F120" s="133">
        <v>156.82239300000001</v>
      </c>
      <c r="G120" s="133">
        <v>95.182471000000007</v>
      </c>
      <c r="H120" s="133">
        <v>110.873508</v>
      </c>
      <c r="I120" s="133">
        <v>156.82239300000001</v>
      </c>
      <c r="J120" s="133"/>
      <c r="K120" s="133">
        <f t="shared" si="10"/>
        <v>66.126530954258328</v>
      </c>
      <c r="L120" s="133">
        <f t="shared" si="11"/>
        <v>100</v>
      </c>
    </row>
    <row r="121" spans="1:15">
      <c r="B121" s="132"/>
      <c r="C121" s="134" t="s">
        <v>394</v>
      </c>
      <c r="D121" s="133">
        <v>576.39061500000003</v>
      </c>
      <c r="E121" s="133">
        <v>606.39061500000003</v>
      </c>
      <c r="F121" s="133">
        <v>307.33960400000001</v>
      </c>
      <c r="G121" s="133">
        <v>164.54485299999999</v>
      </c>
      <c r="H121" s="133">
        <v>220.35347300000001</v>
      </c>
      <c r="I121" s="133">
        <v>307.33960400000001</v>
      </c>
      <c r="J121" s="133"/>
      <c r="K121" s="133">
        <f t="shared" si="10"/>
        <v>50.683436781092006</v>
      </c>
      <c r="L121" s="133">
        <f t="shared" si="11"/>
        <v>100</v>
      </c>
    </row>
    <row r="122" spans="1:15">
      <c r="B122" s="132"/>
      <c r="C122" s="132" t="s">
        <v>395</v>
      </c>
      <c r="D122" s="133">
        <v>632.62861199999998</v>
      </c>
      <c r="E122" s="133">
        <v>640.62861199999998</v>
      </c>
      <c r="F122" s="133">
        <v>365.218932</v>
      </c>
      <c r="G122" s="133">
        <v>222.209259</v>
      </c>
      <c r="H122" s="133">
        <v>290.05839600000002</v>
      </c>
      <c r="I122" s="133">
        <v>365.218932</v>
      </c>
      <c r="J122" s="133"/>
      <c r="K122" s="133">
        <f t="shared" si="10"/>
        <v>57.009463074059518</v>
      </c>
      <c r="L122" s="133">
        <f t="shared" si="11"/>
        <v>100</v>
      </c>
    </row>
    <row r="123" spans="1:15">
      <c r="B123" s="132"/>
      <c r="C123" s="134" t="s">
        <v>396</v>
      </c>
      <c r="D123" s="133">
        <v>392.051558</v>
      </c>
      <c r="E123" s="133">
        <v>393.53967533999997</v>
      </c>
      <c r="F123" s="133">
        <v>199.68923033999999</v>
      </c>
      <c r="G123" s="133">
        <v>140.99936</v>
      </c>
      <c r="H123" s="133">
        <v>166.559113</v>
      </c>
      <c r="I123" s="133">
        <v>199.68923033999999</v>
      </c>
      <c r="J123" s="133"/>
      <c r="K123" s="133">
        <f t="shared" si="10"/>
        <v>50.741829313010889</v>
      </c>
      <c r="L123" s="133">
        <f t="shared" si="11"/>
        <v>100</v>
      </c>
    </row>
    <row r="124" spans="1:15" s="119" customFormat="1">
      <c r="A124" s="118"/>
      <c r="B124" s="131" t="s">
        <v>397</v>
      </c>
      <c r="C124" s="134"/>
      <c r="D124" s="130">
        <f t="shared" ref="D124:I124" si="18">+D125</f>
        <v>464.925793</v>
      </c>
      <c r="E124" s="130">
        <f t="shared" si="18"/>
        <v>445.89920677999999</v>
      </c>
      <c r="F124" s="130">
        <f t="shared" si="18"/>
        <v>213.30609341000005</v>
      </c>
      <c r="G124" s="130">
        <f t="shared" si="18"/>
        <v>129.33798590000004</v>
      </c>
      <c r="H124" s="130">
        <f t="shared" si="18"/>
        <v>162.16627737999985</v>
      </c>
      <c r="I124" s="130">
        <f t="shared" si="18"/>
        <v>204.39970331999993</v>
      </c>
      <c r="J124" s="130"/>
      <c r="K124" s="130">
        <f t="shared" si="10"/>
        <v>45.839889421657503</v>
      </c>
      <c r="L124" s="130">
        <f t="shared" si="11"/>
        <v>95.824596499978583</v>
      </c>
    </row>
    <row r="125" spans="1:15">
      <c r="B125" s="132"/>
      <c r="C125" s="134" t="s">
        <v>398</v>
      </c>
      <c r="D125" s="133">
        <v>464.925793</v>
      </c>
      <c r="E125" s="133">
        <v>445.89920677999999</v>
      </c>
      <c r="F125" s="133">
        <v>213.30609341000005</v>
      </c>
      <c r="G125" s="133">
        <v>129.33798590000004</v>
      </c>
      <c r="H125" s="133">
        <v>162.16627737999985</v>
      </c>
      <c r="I125" s="133">
        <v>204.39970331999993</v>
      </c>
      <c r="J125" s="133"/>
      <c r="K125" s="133">
        <f t="shared" si="10"/>
        <v>45.839889421657503</v>
      </c>
      <c r="L125" s="133">
        <f t="shared" si="11"/>
        <v>95.824596499978583</v>
      </c>
    </row>
    <row r="126" spans="1:15">
      <c r="B126" s="131" t="s">
        <v>399</v>
      </c>
      <c r="C126" s="134"/>
      <c r="D126" s="130">
        <f t="shared" ref="D126:I126" si="19">+D127</f>
        <v>86.089194000000006</v>
      </c>
      <c r="E126" s="130">
        <f t="shared" si="19"/>
        <v>85.956433000000004</v>
      </c>
      <c r="F126" s="130">
        <f t="shared" si="19"/>
        <v>39.091081000000003</v>
      </c>
      <c r="G126" s="130">
        <f t="shared" si="19"/>
        <v>13.907857999999999</v>
      </c>
      <c r="H126" s="130">
        <f t="shared" si="19"/>
        <v>18.813918999999999</v>
      </c>
      <c r="I126" s="130">
        <f t="shared" si="19"/>
        <v>22.346979000000001</v>
      </c>
      <c r="J126" s="130"/>
      <c r="K126" s="130">
        <f t="shared" si="10"/>
        <v>25.998029722801551</v>
      </c>
      <c r="L126" s="130">
        <f t="shared" si="11"/>
        <v>57.166439065729591</v>
      </c>
      <c r="M126" s="121"/>
    </row>
    <row r="127" spans="1:15">
      <c r="A127" s="140"/>
      <c r="B127" s="141"/>
      <c r="C127" s="142" t="s">
        <v>400</v>
      </c>
      <c r="D127" s="143">
        <v>86.089194000000006</v>
      </c>
      <c r="E127" s="143">
        <v>85.956433000000004</v>
      </c>
      <c r="F127" s="143">
        <v>39.091081000000003</v>
      </c>
      <c r="G127" s="143">
        <v>13.907857999999999</v>
      </c>
      <c r="H127" s="143">
        <v>18.813918999999999</v>
      </c>
      <c r="I127" s="143">
        <v>22.346979000000001</v>
      </c>
      <c r="J127" s="143"/>
      <c r="K127" s="143">
        <f t="shared" si="10"/>
        <v>25.998029722801551</v>
      </c>
      <c r="L127" s="143">
        <f t="shared" si="11"/>
        <v>57.166439065729591</v>
      </c>
    </row>
    <row r="128" spans="1:15" s="123" customFormat="1">
      <c r="A128" s="118"/>
      <c r="B128" s="447" t="s">
        <v>406</v>
      </c>
      <c r="C128" s="447"/>
      <c r="D128" s="447"/>
      <c r="E128" s="447"/>
      <c r="F128" s="447"/>
      <c r="G128" s="447"/>
      <c r="H128" s="447"/>
      <c r="I128" s="447"/>
      <c r="J128" s="447"/>
      <c r="K128" s="447"/>
      <c r="L128" s="447"/>
      <c r="M128" s="118"/>
      <c r="N128" s="118"/>
      <c r="O128" s="118"/>
    </row>
    <row r="129" spans="2:12">
      <c r="B129" s="447" t="s">
        <v>407</v>
      </c>
      <c r="C129" s="447"/>
      <c r="D129" s="447"/>
      <c r="E129" s="447"/>
      <c r="F129" s="447"/>
      <c r="G129" s="447"/>
      <c r="H129" s="447"/>
      <c r="I129" s="447"/>
      <c r="J129" s="447"/>
      <c r="K129" s="447"/>
      <c r="L129" s="447"/>
    </row>
    <row r="130" spans="2:12">
      <c r="B130" s="447" t="s">
        <v>408</v>
      </c>
      <c r="C130" s="447"/>
      <c r="D130" s="447"/>
      <c r="E130" s="447"/>
      <c r="F130" s="447"/>
      <c r="G130" s="447"/>
      <c r="H130" s="447"/>
      <c r="I130" s="447"/>
      <c r="J130" s="447"/>
      <c r="K130" s="447"/>
      <c r="L130" s="447"/>
    </row>
  </sheetData>
  <mergeCells count="14">
    <mergeCell ref="C5:C8"/>
    <mergeCell ref="D6:D7"/>
    <mergeCell ref="E6:E7"/>
    <mergeCell ref="F6:F7"/>
    <mergeCell ref="B128:L128"/>
    <mergeCell ref="B129:L129"/>
    <mergeCell ref="B130:L130"/>
    <mergeCell ref="K6:L6"/>
    <mergeCell ref="B1:C2"/>
    <mergeCell ref="B4:L4"/>
    <mergeCell ref="H6:H7"/>
    <mergeCell ref="I6:I7"/>
    <mergeCell ref="D5:I5"/>
    <mergeCell ref="B5:B8"/>
  </mergeCells>
  <pageMargins left="0.19685039370078741" right="0.19685039370078741" top="0.39370078740157483" bottom="0.39370078740157483" header="0.39370078740157483" footer="0.39370078740157483"/>
  <pageSetup scale="7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3"/>
  <sheetViews>
    <sheetView showGridLines="0" topLeftCell="A58" zoomScale="130" zoomScaleNormal="130" workbookViewId="0">
      <selection activeCell="G118" sqref="G118"/>
    </sheetView>
  </sheetViews>
  <sheetFormatPr baseColWidth="10" defaultColWidth="6.85546875" defaultRowHeight="12.75"/>
  <cols>
    <col min="1" max="1" width="5.5703125" style="171" customWidth="1"/>
    <col min="2" max="2" width="5.42578125" style="146" customWidth="1"/>
    <col min="3" max="3" width="51.85546875" style="146" customWidth="1"/>
    <col min="4" max="4" width="11.7109375" style="147" customWidth="1"/>
    <col min="5" max="5" width="12.140625" style="172" customWidth="1"/>
    <col min="6" max="6" width="11.7109375" style="172" customWidth="1"/>
    <col min="7" max="7" width="11" style="172" bestFit="1" customWidth="1"/>
    <col min="8" max="8" width="10.5703125" style="172" bestFit="1" customWidth="1"/>
    <col min="9" max="9" width="11" style="173" bestFit="1" customWidth="1"/>
    <col min="10" max="10" width="0.85546875" style="173" customWidth="1"/>
    <col min="11" max="12" width="9.7109375" style="188" customWidth="1"/>
    <col min="13" max="13" width="2.140625" style="146" customWidth="1"/>
    <col min="14" max="251" width="11.42578125" style="146" customWidth="1"/>
    <col min="252" max="252" width="5.5703125" style="146" customWidth="1"/>
    <col min="253" max="253" width="5" style="146" customWidth="1"/>
    <col min="254" max="16384" width="6.85546875" style="146"/>
  </cols>
  <sheetData>
    <row r="1" spans="1:12" ht="14.25">
      <c r="B1" s="456" t="s">
        <v>0</v>
      </c>
      <c r="C1" s="456"/>
      <c r="D1" s="41" t="s">
        <v>287</v>
      </c>
      <c r="K1" s="174"/>
      <c r="L1" s="174"/>
    </row>
    <row r="2" spans="1:12" s="145" customFormat="1" ht="14.25">
      <c r="A2" s="175"/>
      <c r="B2" s="176"/>
      <c r="C2" s="176"/>
      <c r="D2" s="177"/>
      <c r="E2" s="173"/>
      <c r="F2" s="173"/>
      <c r="G2" s="173"/>
      <c r="H2" s="173"/>
      <c r="I2" s="173"/>
      <c r="J2" s="173"/>
      <c r="K2" s="174"/>
      <c r="L2" s="174"/>
    </row>
    <row r="3" spans="1:12">
      <c r="B3" s="60" t="s">
        <v>607</v>
      </c>
      <c r="C3" s="178"/>
      <c r="D3" s="178"/>
      <c r="E3" s="179"/>
      <c r="F3" s="179"/>
      <c r="G3" s="179"/>
      <c r="H3" s="179"/>
      <c r="I3" s="179"/>
      <c r="J3" s="179"/>
      <c r="K3" s="180"/>
      <c r="L3" s="180"/>
    </row>
    <row r="4" spans="1:12">
      <c r="B4" s="60" t="s">
        <v>608</v>
      </c>
      <c r="C4" s="181"/>
      <c r="D4" s="182"/>
      <c r="E4" s="179"/>
      <c r="F4" s="179"/>
      <c r="G4" s="179"/>
      <c r="H4" s="179"/>
      <c r="I4" s="179"/>
      <c r="J4" s="179"/>
      <c r="K4" s="183"/>
      <c r="L4" s="183"/>
    </row>
    <row r="5" spans="1:12">
      <c r="B5" s="60" t="s">
        <v>290</v>
      </c>
      <c r="C5" s="181"/>
      <c r="D5" s="184"/>
      <c r="E5" s="179"/>
      <c r="F5" s="179"/>
      <c r="G5" s="179"/>
      <c r="H5" s="179"/>
      <c r="I5" s="179"/>
      <c r="J5" s="179"/>
      <c r="K5" s="183"/>
      <c r="L5" s="183"/>
    </row>
    <row r="6" spans="1:12">
      <c r="B6" s="185"/>
      <c r="C6" s="185" t="s">
        <v>609</v>
      </c>
      <c r="D6" s="185"/>
      <c r="E6" s="179"/>
      <c r="F6" s="179"/>
      <c r="G6" s="179"/>
      <c r="H6" s="179"/>
      <c r="I6" s="179"/>
      <c r="J6" s="179"/>
      <c r="K6" s="186"/>
      <c r="L6" s="186"/>
    </row>
    <row r="7" spans="1:12">
      <c r="B7" s="454" t="s">
        <v>8</v>
      </c>
      <c r="C7" s="454" t="s">
        <v>96</v>
      </c>
      <c r="D7" s="194"/>
      <c r="E7" s="457" t="s">
        <v>3</v>
      </c>
      <c r="F7" s="457"/>
      <c r="G7" s="457"/>
      <c r="H7" s="457"/>
      <c r="I7" s="457"/>
      <c r="J7" s="194"/>
      <c r="K7" s="195"/>
      <c r="L7" s="195"/>
    </row>
    <row r="8" spans="1:12">
      <c r="B8" s="454"/>
      <c r="C8" s="454"/>
      <c r="D8" s="458" t="s">
        <v>4</v>
      </c>
      <c r="E8" s="458" t="s">
        <v>5</v>
      </c>
      <c r="F8" s="458" t="s">
        <v>6</v>
      </c>
      <c r="G8" s="459" t="s">
        <v>98</v>
      </c>
      <c r="H8" s="459"/>
      <c r="I8" s="459"/>
      <c r="J8" s="196"/>
      <c r="K8" s="197" t="s">
        <v>7</v>
      </c>
      <c r="L8" s="197"/>
    </row>
    <row r="9" spans="1:12" ht="18">
      <c r="B9" s="454"/>
      <c r="C9" s="454"/>
      <c r="D9" s="458"/>
      <c r="E9" s="458"/>
      <c r="F9" s="458"/>
      <c r="G9" s="194" t="s">
        <v>610</v>
      </c>
      <c r="H9" s="194" t="s">
        <v>611</v>
      </c>
      <c r="I9" s="194" t="s">
        <v>612</v>
      </c>
      <c r="J9" s="194"/>
      <c r="K9" s="198" t="s">
        <v>5</v>
      </c>
      <c r="L9" s="198" t="s">
        <v>12</v>
      </c>
    </row>
    <row r="10" spans="1:12" ht="13.5" thickBot="1">
      <c r="B10" s="455"/>
      <c r="C10" s="455"/>
      <c r="D10" s="199" t="s">
        <v>13</v>
      </c>
      <c r="E10" s="199" t="s">
        <v>14</v>
      </c>
      <c r="F10" s="199" t="s">
        <v>15</v>
      </c>
      <c r="G10" s="200" t="s">
        <v>16</v>
      </c>
      <c r="H10" s="200" t="s">
        <v>17</v>
      </c>
      <c r="I10" s="200" t="s">
        <v>18</v>
      </c>
      <c r="J10" s="200"/>
      <c r="K10" s="201" t="s">
        <v>19</v>
      </c>
      <c r="L10" s="201" t="s">
        <v>20</v>
      </c>
    </row>
    <row r="11" spans="1:12">
      <c r="A11" s="175"/>
      <c r="B11" s="14" t="s">
        <v>21</v>
      </c>
      <c r="C11" s="14"/>
      <c r="D11" s="151">
        <f t="shared" ref="D11:I11" si="0">SUM(D12,D14,D23,D26,D35,D37,D42,D44,D50,D57,D72,D76,D79,D89,D95,D99,D105,D107,D115,D126,D131,D133,D135)</f>
        <v>22341073680.610001</v>
      </c>
      <c r="E11" s="151">
        <f t="shared" si="0"/>
        <v>22258645630.150002</v>
      </c>
      <c r="F11" s="151">
        <f t="shared" si="0"/>
        <v>10049141817.73</v>
      </c>
      <c r="G11" s="151">
        <f t="shared" si="0"/>
        <v>5248480845.6200008</v>
      </c>
      <c r="H11" s="151">
        <f t="shared" si="0"/>
        <v>7357615578.5400009</v>
      </c>
      <c r="I11" s="151">
        <f t="shared" si="0"/>
        <v>9426794477.8600006</v>
      </c>
      <c r="J11" s="151"/>
      <c r="K11" s="22">
        <f>IFERROR(+I11/E11*100,"n.a.")</f>
        <v>42.35115934049071</v>
      </c>
      <c r="L11" s="22">
        <f t="shared" ref="L11:L74" si="1">IFERROR(+I11/F11*100,"n.a.")</f>
        <v>93.806960323995298</v>
      </c>
    </row>
    <row r="12" spans="1:12">
      <c r="A12" s="175"/>
      <c r="B12" s="14" t="s">
        <v>409</v>
      </c>
      <c r="C12" s="14"/>
      <c r="D12" s="151">
        <f t="shared" ref="D12:I12" si="2">+D13</f>
        <v>36000000</v>
      </c>
      <c r="E12" s="151">
        <f t="shared" si="2"/>
        <v>36000000</v>
      </c>
      <c r="F12" s="151">
        <f t="shared" si="2"/>
        <v>4250000</v>
      </c>
      <c r="G12" s="151">
        <f t="shared" si="2"/>
        <v>1000000</v>
      </c>
      <c r="H12" s="151">
        <f t="shared" si="2"/>
        <v>1250000</v>
      </c>
      <c r="I12" s="151">
        <f t="shared" si="2"/>
        <v>1500000</v>
      </c>
      <c r="J12" s="151"/>
      <c r="K12" s="22">
        <f>IFERROR(+I12/E12*100,"n.a.")</f>
        <v>4.1666666666666661</v>
      </c>
      <c r="L12" s="22">
        <f t="shared" si="1"/>
        <v>35.294117647058826</v>
      </c>
    </row>
    <row r="13" spans="1:12">
      <c r="A13" s="175" t="s">
        <v>410</v>
      </c>
      <c r="B13" s="15"/>
      <c r="C13" s="15" t="s">
        <v>411</v>
      </c>
      <c r="D13" s="152">
        <v>36000000</v>
      </c>
      <c r="E13" s="152">
        <v>36000000</v>
      </c>
      <c r="F13" s="152">
        <v>4250000</v>
      </c>
      <c r="G13" s="152">
        <v>1000000</v>
      </c>
      <c r="H13" s="152">
        <v>1250000</v>
      </c>
      <c r="I13" s="152">
        <v>1500000</v>
      </c>
      <c r="J13" s="152"/>
      <c r="K13" s="24">
        <f>IFERROR(+I13/E13*100,"n.a.")</f>
        <v>4.1666666666666661</v>
      </c>
      <c r="L13" s="24">
        <f t="shared" si="1"/>
        <v>35.294117647058826</v>
      </c>
    </row>
    <row r="14" spans="1:12">
      <c r="A14" s="175"/>
      <c r="B14" s="14" t="s">
        <v>412</v>
      </c>
      <c r="C14" s="15"/>
      <c r="D14" s="151">
        <f t="shared" ref="D14:I14" si="3">SUM(D15:D22)</f>
        <v>243855654</v>
      </c>
      <c r="E14" s="151">
        <f t="shared" si="3"/>
        <v>232588349</v>
      </c>
      <c r="F14" s="151">
        <f t="shared" si="3"/>
        <v>25661867.590000004</v>
      </c>
      <c r="G14" s="151">
        <f t="shared" si="3"/>
        <v>12250446.010000002</v>
      </c>
      <c r="H14" s="151">
        <f t="shared" si="3"/>
        <v>14646318.290000001</v>
      </c>
      <c r="I14" s="151">
        <f t="shared" si="3"/>
        <v>25603030.100000001</v>
      </c>
      <c r="J14" s="151"/>
      <c r="K14" s="22">
        <f t="shared" ref="K14:K77" si="4">IFERROR(+I14/E14*100,"n.a.")</f>
        <v>11.007873012590155</v>
      </c>
      <c r="L14" s="22">
        <f t="shared" si="1"/>
        <v>99.770720155913622</v>
      </c>
    </row>
    <row r="15" spans="1:12">
      <c r="A15" s="175" t="s">
        <v>413</v>
      </c>
      <c r="B15" s="27"/>
      <c r="C15" s="15" t="s">
        <v>414</v>
      </c>
      <c r="D15" s="153">
        <v>191423983</v>
      </c>
      <c r="E15" s="154">
        <v>193881849</v>
      </c>
      <c r="F15" s="154">
        <v>25600062.390000004</v>
      </c>
      <c r="G15" s="154">
        <v>12250446.010000002</v>
      </c>
      <c r="H15" s="154">
        <v>14584513.090000002</v>
      </c>
      <c r="I15" s="154">
        <v>25541224.900000002</v>
      </c>
      <c r="J15" s="154"/>
      <c r="K15" s="24">
        <f t="shared" si="4"/>
        <v>13.173602909058291</v>
      </c>
      <c r="L15" s="24">
        <f t="shared" si="1"/>
        <v>99.770166614816588</v>
      </c>
    </row>
    <row r="16" spans="1:12">
      <c r="A16" s="175" t="s">
        <v>415</v>
      </c>
      <c r="B16" s="27"/>
      <c r="C16" s="15" t="s">
        <v>416</v>
      </c>
      <c r="D16" s="153">
        <v>10000000</v>
      </c>
      <c r="E16" s="154">
        <v>10000000</v>
      </c>
      <c r="F16" s="154">
        <v>0</v>
      </c>
      <c r="G16" s="152">
        <v>0</v>
      </c>
      <c r="H16" s="154">
        <v>0</v>
      </c>
      <c r="I16" s="154">
        <v>0</v>
      </c>
      <c r="J16" s="154"/>
      <c r="K16" s="24">
        <f t="shared" si="4"/>
        <v>0</v>
      </c>
      <c r="L16" s="24" t="str">
        <f t="shared" si="1"/>
        <v>n.a.</v>
      </c>
    </row>
    <row r="17" spans="1:12" s="145" customFormat="1">
      <c r="A17" s="175" t="s">
        <v>417</v>
      </c>
      <c r="B17" s="27"/>
      <c r="C17" s="20" t="s">
        <v>418</v>
      </c>
      <c r="D17" s="153">
        <v>10431671</v>
      </c>
      <c r="E17" s="153">
        <v>0</v>
      </c>
      <c r="F17" s="154">
        <v>0</v>
      </c>
      <c r="G17" s="152">
        <v>0</v>
      </c>
      <c r="H17" s="154">
        <v>0</v>
      </c>
      <c r="I17" s="154">
        <v>0</v>
      </c>
      <c r="J17" s="154"/>
      <c r="K17" s="24" t="str">
        <f t="shared" si="4"/>
        <v>n.a.</v>
      </c>
      <c r="L17" s="24" t="str">
        <f t="shared" si="1"/>
        <v>n.a.</v>
      </c>
    </row>
    <row r="18" spans="1:12" s="145" customFormat="1">
      <c r="A18" s="175" t="s">
        <v>419</v>
      </c>
      <c r="B18" s="27"/>
      <c r="C18" s="20" t="s">
        <v>420</v>
      </c>
      <c r="D18" s="153">
        <v>10000000</v>
      </c>
      <c r="E18" s="153">
        <v>10000000</v>
      </c>
      <c r="F18" s="154">
        <v>0</v>
      </c>
      <c r="G18" s="152">
        <v>0</v>
      </c>
      <c r="H18" s="154">
        <v>0</v>
      </c>
      <c r="I18" s="154">
        <v>0</v>
      </c>
      <c r="J18" s="154"/>
      <c r="K18" s="24">
        <f t="shared" si="4"/>
        <v>0</v>
      </c>
      <c r="L18" s="24" t="str">
        <f t="shared" si="1"/>
        <v>n.a.</v>
      </c>
    </row>
    <row r="19" spans="1:12" s="145" customFormat="1" ht="16.5">
      <c r="A19" s="175" t="s">
        <v>421</v>
      </c>
      <c r="B19" s="27"/>
      <c r="C19" s="20" t="s">
        <v>422</v>
      </c>
      <c r="D19" s="153">
        <v>3000000</v>
      </c>
      <c r="E19" s="153">
        <v>3000000</v>
      </c>
      <c r="F19" s="154">
        <v>0</v>
      </c>
      <c r="G19" s="152">
        <v>0</v>
      </c>
      <c r="H19" s="154">
        <v>0</v>
      </c>
      <c r="I19" s="154">
        <v>0</v>
      </c>
      <c r="J19" s="154"/>
      <c r="K19" s="24">
        <f t="shared" si="4"/>
        <v>0</v>
      </c>
      <c r="L19" s="24" t="str">
        <f t="shared" si="1"/>
        <v>n.a.</v>
      </c>
    </row>
    <row r="20" spans="1:12" s="145" customFormat="1">
      <c r="A20" s="175" t="s">
        <v>423</v>
      </c>
      <c r="B20" s="27"/>
      <c r="C20" s="15" t="s">
        <v>424</v>
      </c>
      <c r="D20" s="153">
        <v>10000000</v>
      </c>
      <c r="E20" s="153">
        <v>6706500</v>
      </c>
      <c r="F20" s="154">
        <v>0</v>
      </c>
      <c r="G20" s="152">
        <v>0</v>
      </c>
      <c r="H20" s="154">
        <v>0</v>
      </c>
      <c r="I20" s="154">
        <v>0</v>
      </c>
      <c r="J20" s="154"/>
      <c r="K20" s="24">
        <f t="shared" si="4"/>
        <v>0</v>
      </c>
      <c r="L20" s="24" t="str">
        <f t="shared" si="1"/>
        <v>n.a.</v>
      </c>
    </row>
    <row r="21" spans="1:12" s="145" customFormat="1">
      <c r="A21" s="175" t="s">
        <v>425</v>
      </c>
      <c r="B21" s="27"/>
      <c r="C21" s="20" t="s">
        <v>426</v>
      </c>
      <c r="D21" s="153">
        <v>2000000</v>
      </c>
      <c r="E21" s="153">
        <v>2000000</v>
      </c>
      <c r="F21" s="154">
        <v>0</v>
      </c>
      <c r="G21" s="152">
        <v>0</v>
      </c>
      <c r="H21" s="154">
        <v>0</v>
      </c>
      <c r="I21" s="154">
        <v>0</v>
      </c>
      <c r="J21" s="154"/>
      <c r="K21" s="24">
        <f t="shared" si="4"/>
        <v>0</v>
      </c>
      <c r="L21" s="24" t="str">
        <f t="shared" si="1"/>
        <v>n.a.</v>
      </c>
    </row>
    <row r="22" spans="1:12" s="145" customFormat="1">
      <c r="A22" s="175" t="s">
        <v>427</v>
      </c>
      <c r="B22" s="27"/>
      <c r="C22" s="20" t="s">
        <v>428</v>
      </c>
      <c r="D22" s="153">
        <v>7000000</v>
      </c>
      <c r="E22" s="153">
        <v>7000000</v>
      </c>
      <c r="F22" s="154">
        <v>61805.2</v>
      </c>
      <c r="G22" s="152">
        <v>0</v>
      </c>
      <c r="H22" s="154">
        <v>61805.2</v>
      </c>
      <c r="I22" s="154">
        <v>61805.2</v>
      </c>
      <c r="J22" s="154"/>
      <c r="K22" s="24">
        <f t="shared" si="4"/>
        <v>0.88293142857142848</v>
      </c>
      <c r="L22" s="24">
        <f t="shared" si="1"/>
        <v>100</v>
      </c>
    </row>
    <row r="23" spans="1:12">
      <c r="A23" s="175"/>
      <c r="B23" s="14" t="s">
        <v>301</v>
      </c>
      <c r="C23" s="15"/>
      <c r="D23" s="151">
        <f t="shared" ref="D23:I23" si="5">SUM(D24:D25)</f>
        <v>11000000</v>
      </c>
      <c r="E23" s="151">
        <f t="shared" si="5"/>
        <v>10929530</v>
      </c>
      <c r="F23" s="151">
        <f t="shared" si="5"/>
        <v>10315562.34</v>
      </c>
      <c r="G23" s="151">
        <f t="shared" si="5"/>
        <v>10259302.470000001</v>
      </c>
      <c r="H23" s="151">
        <f t="shared" si="5"/>
        <v>10293151.98</v>
      </c>
      <c r="I23" s="151">
        <f t="shared" si="5"/>
        <v>10315562.34</v>
      </c>
      <c r="J23" s="151"/>
      <c r="K23" s="22">
        <f t="shared" si="4"/>
        <v>94.382487993536785</v>
      </c>
      <c r="L23" s="22">
        <f t="shared" si="1"/>
        <v>100</v>
      </c>
    </row>
    <row r="24" spans="1:12">
      <c r="A24" s="175" t="s">
        <v>429</v>
      </c>
      <c r="B24" s="27"/>
      <c r="C24" s="20" t="s">
        <v>430</v>
      </c>
      <c r="D24" s="153">
        <v>10250000</v>
      </c>
      <c r="E24" s="155">
        <v>10250000</v>
      </c>
      <c r="F24" s="155">
        <v>10246094.300000001</v>
      </c>
      <c r="G24" s="154">
        <v>10237193.5</v>
      </c>
      <c r="H24" s="154">
        <v>10246094.300000001</v>
      </c>
      <c r="I24" s="155">
        <v>10246094.300000001</v>
      </c>
      <c r="J24" s="155"/>
      <c r="K24" s="24">
        <f t="shared" si="4"/>
        <v>99.961895609756098</v>
      </c>
      <c r="L24" s="24">
        <f t="shared" si="1"/>
        <v>100</v>
      </c>
    </row>
    <row r="25" spans="1:12">
      <c r="A25" s="175" t="s">
        <v>431</v>
      </c>
      <c r="B25" s="27"/>
      <c r="C25" s="15" t="s">
        <v>432</v>
      </c>
      <c r="D25" s="153">
        <v>750000</v>
      </c>
      <c r="E25" s="155">
        <v>679530</v>
      </c>
      <c r="F25" s="155">
        <v>69468.040000000008</v>
      </c>
      <c r="G25" s="154">
        <v>22108.97</v>
      </c>
      <c r="H25" s="155">
        <v>47057.68</v>
      </c>
      <c r="I25" s="155">
        <v>69468.040000000008</v>
      </c>
      <c r="J25" s="155"/>
      <c r="K25" s="24">
        <f t="shared" si="4"/>
        <v>10.222954100628376</v>
      </c>
      <c r="L25" s="24">
        <f t="shared" si="1"/>
        <v>100</v>
      </c>
    </row>
    <row r="26" spans="1:12">
      <c r="A26" s="175"/>
      <c r="B26" s="14" t="s">
        <v>433</v>
      </c>
      <c r="C26" s="15"/>
      <c r="D26" s="151">
        <f t="shared" ref="D26:I26" si="6">SUM(D27:D34)</f>
        <v>1465762246.6899998</v>
      </c>
      <c r="E26" s="151">
        <f t="shared" si="6"/>
        <v>1462338584.5699999</v>
      </c>
      <c r="F26" s="151">
        <f t="shared" si="6"/>
        <v>933941476.07000005</v>
      </c>
      <c r="G26" s="151">
        <f t="shared" si="6"/>
        <v>89391651.800000012</v>
      </c>
      <c r="H26" s="151">
        <f t="shared" si="6"/>
        <v>259865411.45999992</v>
      </c>
      <c r="I26" s="151">
        <f t="shared" si="6"/>
        <v>601354857.07999992</v>
      </c>
      <c r="J26" s="151"/>
      <c r="K26" s="156">
        <f t="shared" si="4"/>
        <v>41.12281953203253</v>
      </c>
      <c r="L26" s="156">
        <f t="shared" si="1"/>
        <v>64.388922913080648</v>
      </c>
    </row>
    <row r="27" spans="1:12">
      <c r="A27" s="175" t="s">
        <v>434</v>
      </c>
      <c r="B27" s="15"/>
      <c r="C27" s="15" t="s">
        <v>435</v>
      </c>
      <c r="D27" s="152">
        <v>190134</v>
      </c>
      <c r="E27" s="155">
        <v>330345.07</v>
      </c>
      <c r="F27" s="155">
        <v>224264.58000000002</v>
      </c>
      <c r="G27" s="152">
        <v>55379.399999999994</v>
      </c>
      <c r="H27" s="152">
        <v>159837.1</v>
      </c>
      <c r="I27" s="155">
        <v>224264.58000000002</v>
      </c>
      <c r="J27" s="155"/>
      <c r="K27" s="24">
        <f t="shared" si="4"/>
        <v>67.887975443375012</v>
      </c>
      <c r="L27" s="24">
        <f t="shared" si="1"/>
        <v>100</v>
      </c>
    </row>
    <row r="28" spans="1:12">
      <c r="A28" s="175" t="s">
        <v>436</v>
      </c>
      <c r="B28" s="27"/>
      <c r="C28" s="15" t="s">
        <v>437</v>
      </c>
      <c r="D28" s="153">
        <v>17555905</v>
      </c>
      <c r="E28" s="155">
        <v>17555905</v>
      </c>
      <c r="F28" s="155">
        <v>0</v>
      </c>
      <c r="G28" s="155">
        <v>0</v>
      </c>
      <c r="H28" s="155">
        <v>0</v>
      </c>
      <c r="I28" s="155">
        <v>0</v>
      </c>
      <c r="J28" s="155"/>
      <c r="K28" s="24">
        <f t="shared" si="4"/>
        <v>0</v>
      </c>
      <c r="L28" s="24" t="str">
        <f t="shared" si="1"/>
        <v>n.a.</v>
      </c>
    </row>
    <row r="29" spans="1:12">
      <c r="A29" s="175" t="s">
        <v>438</v>
      </c>
      <c r="B29" s="27"/>
      <c r="C29" s="15" t="s">
        <v>25</v>
      </c>
      <c r="D29" s="153">
        <v>23778899</v>
      </c>
      <c r="E29" s="155">
        <v>23526379.460000001</v>
      </c>
      <c r="F29" s="155">
        <v>4270267.03</v>
      </c>
      <c r="G29" s="154">
        <v>2237854.91</v>
      </c>
      <c r="H29" s="154">
        <v>3059176.29</v>
      </c>
      <c r="I29" s="155">
        <v>3543563.4000000004</v>
      </c>
      <c r="J29" s="155"/>
      <c r="K29" s="24">
        <f t="shared" si="4"/>
        <v>15.062085545397389</v>
      </c>
      <c r="L29" s="24">
        <f t="shared" si="1"/>
        <v>82.982243852792507</v>
      </c>
    </row>
    <row r="30" spans="1:12">
      <c r="A30" s="175" t="s">
        <v>439</v>
      </c>
      <c r="B30" s="27"/>
      <c r="C30" s="15" t="s">
        <v>26</v>
      </c>
      <c r="D30" s="153">
        <v>7539057</v>
      </c>
      <c r="E30" s="155">
        <v>7715754</v>
      </c>
      <c r="F30" s="155">
        <v>3636164</v>
      </c>
      <c r="G30" s="154">
        <v>2239392.8400000003</v>
      </c>
      <c r="H30" s="154">
        <v>3007977.21</v>
      </c>
      <c r="I30" s="155">
        <v>3548408.9500000007</v>
      </c>
      <c r="J30" s="155"/>
      <c r="K30" s="24">
        <f t="shared" si="4"/>
        <v>45.989140529882114</v>
      </c>
      <c r="L30" s="24">
        <f t="shared" si="1"/>
        <v>97.586603629539283</v>
      </c>
    </row>
    <row r="31" spans="1:12">
      <c r="A31" s="175" t="s">
        <v>440</v>
      </c>
      <c r="B31" s="27"/>
      <c r="C31" s="15" t="s">
        <v>441</v>
      </c>
      <c r="D31" s="153">
        <v>473421454</v>
      </c>
      <c r="E31" s="155">
        <v>473338139.36000001</v>
      </c>
      <c r="F31" s="155">
        <v>197710114.53</v>
      </c>
      <c r="G31" s="154">
        <v>69773041.570000008</v>
      </c>
      <c r="H31" s="154">
        <v>98604241.959999964</v>
      </c>
      <c r="I31" s="155">
        <v>149383389.39999995</v>
      </c>
      <c r="J31" s="155"/>
      <c r="K31" s="24">
        <f t="shared" si="4"/>
        <v>31.559550557658646</v>
      </c>
      <c r="L31" s="24">
        <f t="shared" si="1"/>
        <v>75.556776523607198</v>
      </c>
    </row>
    <row r="32" spans="1:12">
      <c r="A32" s="175" t="s">
        <v>442</v>
      </c>
      <c r="B32" s="27"/>
      <c r="C32" s="15" t="s">
        <v>443</v>
      </c>
      <c r="D32" s="153">
        <v>401820713</v>
      </c>
      <c r="E32" s="155">
        <v>401820712.99999994</v>
      </c>
      <c r="F32" s="155">
        <v>376449240.60999995</v>
      </c>
      <c r="G32" s="154">
        <v>0</v>
      </c>
      <c r="H32" s="154">
        <v>8030745</v>
      </c>
      <c r="I32" s="155">
        <v>152917492</v>
      </c>
      <c r="J32" s="155"/>
      <c r="K32" s="24">
        <f t="shared" si="4"/>
        <v>38.056149683851672</v>
      </c>
      <c r="L32" s="24">
        <f t="shared" si="1"/>
        <v>40.621012211955012</v>
      </c>
    </row>
    <row r="33" spans="1:12">
      <c r="A33" s="175" t="s">
        <v>444</v>
      </c>
      <c r="B33" s="27"/>
      <c r="C33" s="20" t="s">
        <v>31</v>
      </c>
      <c r="D33" s="153">
        <v>450191436.58999997</v>
      </c>
      <c r="E33" s="154">
        <v>450191435.99999988</v>
      </c>
      <c r="F33" s="154">
        <v>279779642</v>
      </c>
      <c r="G33" s="154">
        <v>15022201.08</v>
      </c>
      <c r="H33" s="154">
        <v>146714905.89999998</v>
      </c>
      <c r="I33" s="154">
        <v>238490759.15999997</v>
      </c>
      <c r="J33" s="154"/>
      <c r="K33" s="24">
        <f t="shared" si="4"/>
        <v>52.975410034232638</v>
      </c>
      <c r="L33" s="24">
        <f t="shared" si="1"/>
        <v>85.242356254069392</v>
      </c>
    </row>
    <row r="34" spans="1:12">
      <c r="A34" s="175" t="s">
        <v>445</v>
      </c>
      <c r="B34" s="27"/>
      <c r="C34" s="15" t="s">
        <v>446</v>
      </c>
      <c r="D34" s="153">
        <v>91264648.099999994</v>
      </c>
      <c r="E34" s="154">
        <v>87859912.680000007</v>
      </c>
      <c r="F34" s="154">
        <v>71871783.320000008</v>
      </c>
      <c r="G34" s="154">
        <v>63782</v>
      </c>
      <c r="H34" s="154">
        <v>288528</v>
      </c>
      <c r="I34" s="154">
        <v>53246979.589999989</v>
      </c>
      <c r="J34" s="154"/>
      <c r="K34" s="24">
        <f t="shared" si="4"/>
        <v>60.604407591359767</v>
      </c>
      <c r="L34" s="24">
        <f t="shared" si="1"/>
        <v>74.086069845970798</v>
      </c>
    </row>
    <row r="35" spans="1:12">
      <c r="A35" s="175"/>
      <c r="B35" s="14" t="s">
        <v>447</v>
      </c>
      <c r="C35" s="15"/>
      <c r="D35" s="151">
        <f t="shared" ref="D35:I35" si="7">SUM(D36)</f>
        <v>104000000</v>
      </c>
      <c r="E35" s="151">
        <f t="shared" si="7"/>
        <v>104000000</v>
      </c>
      <c r="F35" s="151">
        <f t="shared" si="7"/>
        <v>0</v>
      </c>
      <c r="G35" s="151">
        <f t="shared" si="7"/>
        <v>0</v>
      </c>
      <c r="H35" s="151">
        <f t="shared" si="7"/>
        <v>0</v>
      </c>
      <c r="I35" s="151">
        <f t="shared" si="7"/>
        <v>0</v>
      </c>
      <c r="J35" s="151"/>
      <c r="K35" s="22">
        <f t="shared" si="4"/>
        <v>0</v>
      </c>
      <c r="L35" s="22" t="str">
        <f t="shared" si="1"/>
        <v>n.a.</v>
      </c>
    </row>
    <row r="36" spans="1:12">
      <c r="A36" s="175" t="s">
        <v>448</v>
      </c>
      <c r="B36" s="14"/>
      <c r="C36" s="15" t="s">
        <v>449</v>
      </c>
      <c r="D36" s="153">
        <v>104000000</v>
      </c>
      <c r="E36" s="155">
        <v>104000000</v>
      </c>
      <c r="F36" s="155">
        <v>0</v>
      </c>
      <c r="G36" s="155">
        <v>0</v>
      </c>
      <c r="H36" s="155">
        <v>0</v>
      </c>
      <c r="I36" s="155">
        <v>0</v>
      </c>
      <c r="J36" s="155"/>
      <c r="K36" s="24">
        <f t="shared" si="4"/>
        <v>0</v>
      </c>
      <c r="L36" s="24" t="str">
        <f t="shared" si="1"/>
        <v>n.a.</v>
      </c>
    </row>
    <row r="37" spans="1:12">
      <c r="A37" s="175"/>
      <c r="B37" s="14" t="s">
        <v>450</v>
      </c>
      <c r="C37" s="15"/>
      <c r="D37" s="151">
        <f t="shared" ref="D37:I37" si="8">SUM(D38:D41)</f>
        <v>449352608.25999999</v>
      </c>
      <c r="E37" s="151">
        <f t="shared" si="8"/>
        <v>2138046911.8900003</v>
      </c>
      <c r="F37" s="151">
        <f t="shared" si="8"/>
        <v>411360741.50000012</v>
      </c>
      <c r="G37" s="151">
        <f t="shared" si="8"/>
        <v>190711566.78999993</v>
      </c>
      <c r="H37" s="151">
        <f t="shared" si="8"/>
        <v>259035885.99999985</v>
      </c>
      <c r="I37" s="151">
        <f t="shared" si="8"/>
        <v>316942728.37000006</v>
      </c>
      <c r="J37" s="151"/>
      <c r="K37" s="22">
        <f t="shared" si="4"/>
        <v>14.823937052430136</v>
      </c>
      <c r="L37" s="22">
        <f t="shared" si="1"/>
        <v>77.047393296280305</v>
      </c>
    </row>
    <row r="38" spans="1:12">
      <c r="A38" s="175" t="s">
        <v>451</v>
      </c>
      <c r="B38" s="27"/>
      <c r="C38" s="15" t="s">
        <v>452</v>
      </c>
      <c r="D38" s="153">
        <v>4352608.2599999988</v>
      </c>
      <c r="E38" s="154">
        <v>4565925.93</v>
      </c>
      <c r="F38" s="154">
        <v>2258772.1100000003</v>
      </c>
      <c r="G38" s="154">
        <v>1110563.4700000002</v>
      </c>
      <c r="H38" s="154">
        <v>1431105.6</v>
      </c>
      <c r="I38" s="154">
        <v>1775181.99</v>
      </c>
      <c r="J38" s="154"/>
      <c r="K38" s="24">
        <f t="shared" si="4"/>
        <v>38.878904678158023</v>
      </c>
      <c r="L38" s="24">
        <f t="shared" si="1"/>
        <v>78.590575035920722</v>
      </c>
    </row>
    <row r="39" spans="1:12">
      <c r="A39" s="175" t="s">
        <v>453</v>
      </c>
      <c r="B39" s="14"/>
      <c r="C39" s="15" t="s">
        <v>100</v>
      </c>
      <c r="D39" s="153">
        <v>0</v>
      </c>
      <c r="E39" s="154">
        <v>1075478511.6700001</v>
      </c>
      <c r="F39" s="154">
        <v>36963207</v>
      </c>
      <c r="G39" s="154">
        <v>0</v>
      </c>
      <c r="H39" s="154">
        <v>0</v>
      </c>
      <c r="I39" s="154">
        <v>0</v>
      </c>
      <c r="J39" s="154"/>
      <c r="K39" s="24">
        <f t="shared" si="4"/>
        <v>0</v>
      </c>
      <c r="L39" s="24">
        <f t="shared" si="1"/>
        <v>0</v>
      </c>
    </row>
    <row r="40" spans="1:12">
      <c r="A40" s="175" t="s">
        <v>455</v>
      </c>
      <c r="B40" s="27"/>
      <c r="C40" s="15" t="s">
        <v>101</v>
      </c>
      <c r="D40" s="153">
        <v>0</v>
      </c>
      <c r="E40" s="154">
        <v>660655529.25999999</v>
      </c>
      <c r="F40" s="154">
        <v>51088563</v>
      </c>
      <c r="G40" s="154">
        <v>0</v>
      </c>
      <c r="H40" s="154">
        <v>0</v>
      </c>
      <c r="I40" s="154">
        <v>0</v>
      </c>
      <c r="J40" s="154"/>
      <c r="K40" s="24">
        <f t="shared" si="4"/>
        <v>0</v>
      </c>
      <c r="L40" s="24">
        <f t="shared" si="1"/>
        <v>0</v>
      </c>
    </row>
    <row r="41" spans="1:12">
      <c r="A41" s="175" t="s">
        <v>456</v>
      </c>
      <c r="B41" s="27"/>
      <c r="C41" s="15" t="s">
        <v>34</v>
      </c>
      <c r="D41" s="153">
        <v>445000000</v>
      </c>
      <c r="E41" s="154">
        <v>397346945.03000021</v>
      </c>
      <c r="F41" s="154">
        <v>321050199.3900001</v>
      </c>
      <c r="G41" s="154">
        <v>189601003.31999993</v>
      </c>
      <c r="H41" s="154">
        <v>257604780.39999986</v>
      </c>
      <c r="I41" s="154">
        <v>315167546.38000005</v>
      </c>
      <c r="J41" s="154"/>
      <c r="K41" s="24">
        <f t="shared" si="4"/>
        <v>79.317973957545959</v>
      </c>
      <c r="L41" s="24">
        <f t="shared" si="1"/>
        <v>98.167684361767357</v>
      </c>
    </row>
    <row r="42" spans="1:12">
      <c r="A42" s="175"/>
      <c r="B42" s="14" t="s">
        <v>36</v>
      </c>
      <c r="C42" s="15"/>
      <c r="D42" s="151">
        <f t="shared" ref="D42:I42" si="9">SUM(D43:D43)</f>
        <v>8499999.9999999981</v>
      </c>
      <c r="E42" s="151">
        <f t="shared" si="9"/>
        <v>8770606.9799999967</v>
      </c>
      <c r="F42" s="151">
        <f t="shared" si="9"/>
        <v>2385392.0900000012</v>
      </c>
      <c r="G42" s="151">
        <f t="shared" si="9"/>
        <v>1528887.1900000002</v>
      </c>
      <c r="H42" s="151">
        <f t="shared" si="9"/>
        <v>1920199.39</v>
      </c>
      <c r="I42" s="151">
        <f t="shared" si="9"/>
        <v>2385382.1900000013</v>
      </c>
      <c r="J42" s="151"/>
      <c r="K42" s="156">
        <f t="shared" si="4"/>
        <v>27.19745845914079</v>
      </c>
      <c r="L42" s="156">
        <f t="shared" si="1"/>
        <v>99.999584973889981</v>
      </c>
    </row>
    <row r="43" spans="1:12">
      <c r="A43" s="175" t="s">
        <v>451</v>
      </c>
      <c r="B43" s="27"/>
      <c r="C43" s="20" t="s">
        <v>457</v>
      </c>
      <c r="D43" s="153">
        <v>8499999.9999999981</v>
      </c>
      <c r="E43" s="154">
        <v>8770606.9799999967</v>
      </c>
      <c r="F43" s="154">
        <v>2385392.0900000012</v>
      </c>
      <c r="G43" s="154">
        <v>1528887.1900000002</v>
      </c>
      <c r="H43" s="154">
        <v>1920199.39</v>
      </c>
      <c r="I43" s="154">
        <v>2385382.1900000013</v>
      </c>
      <c r="J43" s="154"/>
      <c r="K43" s="24">
        <f t="shared" si="4"/>
        <v>27.19745845914079</v>
      </c>
      <c r="L43" s="24">
        <f t="shared" si="1"/>
        <v>99.999584973889981</v>
      </c>
    </row>
    <row r="44" spans="1:12">
      <c r="A44" s="175"/>
      <c r="B44" s="14" t="s">
        <v>41</v>
      </c>
      <c r="C44" s="14"/>
      <c r="D44" s="151">
        <f t="shared" ref="D44:I44" si="10">SUM(D45:D49)</f>
        <v>1497948573</v>
      </c>
      <c r="E44" s="151">
        <f t="shared" si="10"/>
        <v>1499366097.9199998</v>
      </c>
      <c r="F44" s="151">
        <f t="shared" si="10"/>
        <v>745683644.08999991</v>
      </c>
      <c r="G44" s="151">
        <f t="shared" si="10"/>
        <v>19589115.27</v>
      </c>
      <c r="H44" s="151">
        <f t="shared" si="10"/>
        <v>319993049.65999997</v>
      </c>
      <c r="I44" s="151">
        <f t="shared" si="10"/>
        <v>655746685.3499999</v>
      </c>
      <c r="J44" s="151"/>
      <c r="K44" s="156">
        <f t="shared" si="4"/>
        <v>43.734928131274046</v>
      </c>
      <c r="L44" s="156">
        <f t="shared" si="1"/>
        <v>87.938992701153424</v>
      </c>
    </row>
    <row r="45" spans="1:12">
      <c r="A45" s="175" t="s">
        <v>415</v>
      </c>
      <c r="B45" s="14"/>
      <c r="C45" s="20" t="s">
        <v>458</v>
      </c>
      <c r="D45" s="152">
        <v>3000000</v>
      </c>
      <c r="E45" s="152">
        <v>3000000</v>
      </c>
      <c r="F45" s="152">
        <v>0</v>
      </c>
      <c r="G45" s="152">
        <v>0</v>
      </c>
      <c r="H45" s="152">
        <v>0</v>
      </c>
      <c r="I45" s="152">
        <v>0</v>
      </c>
      <c r="J45" s="152"/>
      <c r="K45" s="24">
        <f t="shared" si="4"/>
        <v>0</v>
      </c>
      <c r="L45" s="24" t="str">
        <f t="shared" si="1"/>
        <v>n.a.</v>
      </c>
    </row>
    <row r="46" spans="1:12">
      <c r="A46" s="175" t="s">
        <v>459</v>
      </c>
      <c r="B46" s="27"/>
      <c r="C46" s="15" t="s">
        <v>460</v>
      </c>
      <c r="D46" s="153">
        <v>204948573</v>
      </c>
      <c r="E46" s="155">
        <v>204548458.60000002</v>
      </c>
      <c r="F46" s="155">
        <v>198808719.77000001</v>
      </c>
      <c r="G46" s="154">
        <v>1571599.81</v>
      </c>
      <c r="H46" s="154">
        <v>198439360.83000001</v>
      </c>
      <c r="I46" s="155">
        <v>198808719.77000001</v>
      </c>
      <c r="J46" s="155"/>
      <c r="K46" s="24">
        <f t="shared" si="4"/>
        <v>97.193946671959907</v>
      </c>
      <c r="L46" s="24">
        <f t="shared" si="1"/>
        <v>100</v>
      </c>
    </row>
    <row r="47" spans="1:12">
      <c r="A47" s="175" t="s">
        <v>461</v>
      </c>
      <c r="B47" s="27"/>
      <c r="C47" s="15" t="s">
        <v>462</v>
      </c>
      <c r="D47" s="153">
        <v>550000000</v>
      </c>
      <c r="E47" s="155">
        <v>550000000</v>
      </c>
      <c r="F47" s="155">
        <v>130350849.40000001</v>
      </c>
      <c r="G47" s="154">
        <v>18017515.460000001</v>
      </c>
      <c r="H47" s="154">
        <v>29495929.510000002</v>
      </c>
      <c r="I47" s="154">
        <v>40413890.659999996</v>
      </c>
      <c r="J47" s="154"/>
      <c r="K47" s="24">
        <f t="shared" si="4"/>
        <v>7.3479801199999999</v>
      </c>
      <c r="L47" s="24">
        <f t="shared" si="1"/>
        <v>31.003933496424146</v>
      </c>
    </row>
    <row r="48" spans="1:12">
      <c r="A48" s="175" t="s">
        <v>463</v>
      </c>
      <c r="B48" s="14"/>
      <c r="C48" s="15" t="s">
        <v>464</v>
      </c>
      <c r="D48" s="153">
        <v>650000000</v>
      </c>
      <c r="E48" s="155">
        <v>650000000</v>
      </c>
      <c r="F48" s="155">
        <v>324706435.60000002</v>
      </c>
      <c r="G48" s="155">
        <v>0</v>
      </c>
      <c r="H48" s="155">
        <v>240120</v>
      </c>
      <c r="I48" s="155">
        <v>324706435.60000002</v>
      </c>
      <c r="J48" s="155"/>
      <c r="K48" s="24">
        <f t="shared" si="4"/>
        <v>49.954836246153853</v>
      </c>
      <c r="L48" s="24">
        <f t="shared" si="1"/>
        <v>100</v>
      </c>
    </row>
    <row r="49" spans="1:12">
      <c r="A49" s="175" t="s">
        <v>465</v>
      </c>
      <c r="B49" s="27"/>
      <c r="C49" s="15" t="s">
        <v>43</v>
      </c>
      <c r="D49" s="153">
        <v>90000000</v>
      </c>
      <c r="E49" s="155">
        <v>91817639.319999993</v>
      </c>
      <c r="F49" s="155">
        <v>91817639.319999993</v>
      </c>
      <c r="G49" s="155">
        <v>0</v>
      </c>
      <c r="H49" s="155">
        <v>91817639.319999993</v>
      </c>
      <c r="I49" s="155">
        <v>91817639.319999993</v>
      </c>
      <c r="J49" s="155"/>
      <c r="K49" s="24">
        <f t="shared" si="4"/>
        <v>100</v>
      </c>
      <c r="L49" s="24">
        <f t="shared" si="1"/>
        <v>100</v>
      </c>
    </row>
    <row r="50" spans="1:12">
      <c r="A50" s="175"/>
      <c r="B50" s="14" t="s">
        <v>44</v>
      </c>
      <c r="C50" s="15"/>
      <c r="D50" s="151">
        <f t="shared" ref="D50:I50" si="11">SUM(D51:D56)</f>
        <v>2388910408.5</v>
      </c>
      <c r="E50" s="151">
        <f t="shared" si="11"/>
        <v>2367394209.6100001</v>
      </c>
      <c r="F50" s="151">
        <f t="shared" si="11"/>
        <v>792922308.34000003</v>
      </c>
      <c r="G50" s="151">
        <f t="shared" si="11"/>
        <v>548385600.68999994</v>
      </c>
      <c r="H50" s="151">
        <f t="shared" si="11"/>
        <v>681946602.89999998</v>
      </c>
      <c r="I50" s="151">
        <f t="shared" si="11"/>
        <v>792922115.81000006</v>
      </c>
      <c r="J50" s="151"/>
      <c r="K50" s="156">
        <f t="shared" si="4"/>
        <v>33.493455065120926</v>
      </c>
      <c r="L50" s="156">
        <f t="shared" si="1"/>
        <v>99.999975718932617</v>
      </c>
    </row>
    <row r="51" spans="1:12">
      <c r="A51" s="175" t="s">
        <v>466</v>
      </c>
      <c r="B51" s="14"/>
      <c r="C51" s="15" t="s">
        <v>467</v>
      </c>
      <c r="D51" s="152">
        <v>25000000</v>
      </c>
      <c r="E51" s="152">
        <v>25000000</v>
      </c>
      <c r="F51" s="152">
        <v>0</v>
      </c>
      <c r="G51" s="152">
        <v>0</v>
      </c>
      <c r="H51" s="152">
        <v>0</v>
      </c>
      <c r="I51" s="152">
        <v>0</v>
      </c>
      <c r="J51" s="152"/>
      <c r="K51" s="24">
        <f t="shared" si="4"/>
        <v>0</v>
      </c>
      <c r="L51" s="24" t="str">
        <f t="shared" si="1"/>
        <v>n.a.</v>
      </c>
    </row>
    <row r="52" spans="1:12">
      <c r="A52" s="175" t="s">
        <v>468</v>
      </c>
      <c r="B52" s="15"/>
      <c r="C52" s="15" t="s">
        <v>469</v>
      </c>
      <c r="D52" s="152">
        <v>76395035</v>
      </c>
      <c r="E52" s="152">
        <v>61504353.190000005</v>
      </c>
      <c r="F52" s="152">
        <v>272335.32</v>
      </c>
      <c r="G52" s="152">
        <v>11692.8</v>
      </c>
      <c r="H52" s="152">
        <v>11692.8</v>
      </c>
      <c r="I52" s="152">
        <v>272335.32</v>
      </c>
      <c r="J52" s="152"/>
      <c r="K52" s="24">
        <f t="shared" si="4"/>
        <v>0.44279031625403548</v>
      </c>
      <c r="L52" s="24">
        <f t="shared" si="1"/>
        <v>100</v>
      </c>
    </row>
    <row r="53" spans="1:12">
      <c r="A53" s="175" t="s">
        <v>470</v>
      </c>
      <c r="B53" s="28"/>
      <c r="C53" s="15" t="s">
        <v>50</v>
      </c>
      <c r="D53" s="153">
        <v>1975090292.3299999</v>
      </c>
      <c r="E53" s="157">
        <v>1973169471.53</v>
      </c>
      <c r="F53" s="157">
        <v>787884543.22000003</v>
      </c>
      <c r="G53" s="154">
        <v>547927073.11000001</v>
      </c>
      <c r="H53" s="154">
        <v>678377736.75</v>
      </c>
      <c r="I53" s="157">
        <v>787884543.22000003</v>
      </c>
      <c r="J53" s="157"/>
      <c r="K53" s="24">
        <f t="shared" si="4"/>
        <v>39.929897283940477</v>
      </c>
      <c r="L53" s="24">
        <f t="shared" si="1"/>
        <v>100</v>
      </c>
    </row>
    <row r="54" spans="1:12">
      <c r="A54" s="175" t="s">
        <v>471</v>
      </c>
      <c r="B54" s="27"/>
      <c r="C54" s="15" t="s">
        <v>51</v>
      </c>
      <c r="D54" s="153">
        <v>223168981.15999997</v>
      </c>
      <c r="E54" s="155">
        <v>222937587.66000003</v>
      </c>
      <c r="F54" s="155">
        <v>4765429.8</v>
      </c>
      <c r="G54" s="154">
        <v>446834.78</v>
      </c>
      <c r="H54" s="154">
        <v>3557173.35</v>
      </c>
      <c r="I54" s="155">
        <v>4765237.2699999996</v>
      </c>
      <c r="J54" s="155"/>
      <c r="K54" s="24">
        <f t="shared" si="4"/>
        <v>2.1374759276876256</v>
      </c>
      <c r="L54" s="24">
        <f t="shared" si="1"/>
        <v>99.995959860745401</v>
      </c>
    </row>
    <row r="55" spans="1:12">
      <c r="A55" s="175" t="s">
        <v>472</v>
      </c>
      <c r="B55" s="27"/>
      <c r="C55" s="15" t="s">
        <v>52</v>
      </c>
      <c r="D55" s="153">
        <v>75000000</v>
      </c>
      <c r="E55" s="155">
        <v>75000000</v>
      </c>
      <c r="F55" s="155">
        <v>0</v>
      </c>
      <c r="G55" s="155">
        <v>0</v>
      </c>
      <c r="H55" s="155">
        <v>0</v>
      </c>
      <c r="I55" s="155">
        <v>0</v>
      </c>
      <c r="J55" s="155"/>
      <c r="K55" s="24">
        <f t="shared" si="4"/>
        <v>0</v>
      </c>
      <c r="L55" s="24" t="str">
        <f t="shared" si="1"/>
        <v>n.a.</v>
      </c>
    </row>
    <row r="56" spans="1:12">
      <c r="A56" s="175" t="s">
        <v>473</v>
      </c>
      <c r="B56" s="27"/>
      <c r="C56" s="15" t="s">
        <v>474</v>
      </c>
      <c r="D56" s="153">
        <v>14256100.01</v>
      </c>
      <c r="E56" s="155">
        <v>9782797.2300000004</v>
      </c>
      <c r="F56" s="155">
        <v>0</v>
      </c>
      <c r="G56" s="155">
        <v>0</v>
      </c>
      <c r="H56" s="155">
        <v>0</v>
      </c>
      <c r="I56" s="155">
        <v>0</v>
      </c>
      <c r="J56" s="155"/>
      <c r="K56" s="24">
        <f t="shared" si="4"/>
        <v>0</v>
      </c>
      <c r="L56" s="24" t="str">
        <f t="shared" si="1"/>
        <v>n.a.</v>
      </c>
    </row>
    <row r="57" spans="1:12">
      <c r="A57" s="175"/>
      <c r="B57" s="14" t="s">
        <v>53</v>
      </c>
      <c r="C57" s="15"/>
      <c r="D57" s="158">
        <f t="shared" ref="D57:I57" si="12">SUM(D58:D71)</f>
        <v>4789598170</v>
      </c>
      <c r="E57" s="158">
        <f t="shared" si="12"/>
        <v>4601649899.7900009</v>
      </c>
      <c r="F57" s="158">
        <f t="shared" si="12"/>
        <v>2085092026.9099994</v>
      </c>
      <c r="G57" s="158">
        <f t="shared" si="12"/>
        <v>1246411188.6000006</v>
      </c>
      <c r="H57" s="158">
        <f t="shared" si="12"/>
        <v>1750301100.2000005</v>
      </c>
      <c r="I57" s="158">
        <f t="shared" si="12"/>
        <v>2082987080.9699993</v>
      </c>
      <c r="J57" s="158"/>
      <c r="K57" s="156">
        <f t="shared" si="4"/>
        <v>45.266092082864837</v>
      </c>
      <c r="L57" s="156">
        <f t="shared" si="1"/>
        <v>99.899047815979642</v>
      </c>
    </row>
    <row r="58" spans="1:12">
      <c r="A58" s="175" t="s">
        <v>475</v>
      </c>
      <c r="B58" s="14"/>
      <c r="C58" s="20" t="s">
        <v>476</v>
      </c>
      <c r="D58" s="153">
        <v>62003982</v>
      </c>
      <c r="E58" s="155">
        <v>60071475.009999998</v>
      </c>
      <c r="F58" s="155">
        <v>23761555.700000003</v>
      </c>
      <c r="G58" s="154">
        <v>14796203.939999998</v>
      </c>
      <c r="H58" s="154">
        <v>18685982.509999998</v>
      </c>
      <c r="I58" s="155">
        <v>23761555.700000003</v>
      </c>
      <c r="J58" s="155"/>
      <c r="K58" s="24">
        <f t="shared" si="4"/>
        <v>39.555472370279666</v>
      </c>
      <c r="L58" s="24">
        <f t="shared" si="1"/>
        <v>100</v>
      </c>
    </row>
    <row r="59" spans="1:12">
      <c r="A59" s="175" t="s">
        <v>477</v>
      </c>
      <c r="B59" s="14"/>
      <c r="C59" s="15" t="s">
        <v>478</v>
      </c>
      <c r="D59" s="153">
        <v>1745362</v>
      </c>
      <c r="E59" s="155">
        <v>1745362</v>
      </c>
      <c r="F59" s="155">
        <v>796690.13</v>
      </c>
      <c r="G59" s="154">
        <v>449087.34</v>
      </c>
      <c r="H59" s="154">
        <v>624201.13</v>
      </c>
      <c r="I59" s="155">
        <v>796690.13</v>
      </c>
      <c r="J59" s="155"/>
      <c r="K59" s="24">
        <f t="shared" si="4"/>
        <v>45.646125560198975</v>
      </c>
      <c r="L59" s="24">
        <f t="shared" si="1"/>
        <v>100</v>
      </c>
    </row>
    <row r="60" spans="1:12">
      <c r="A60" s="175" t="s">
        <v>479</v>
      </c>
      <c r="B60" s="14"/>
      <c r="C60" s="15" t="s">
        <v>480</v>
      </c>
      <c r="D60" s="153">
        <v>167281606.58000001</v>
      </c>
      <c r="E60" s="155">
        <v>166572858.38000003</v>
      </c>
      <c r="F60" s="155">
        <v>49380965.540000021</v>
      </c>
      <c r="G60" s="154">
        <v>29490184.750000019</v>
      </c>
      <c r="H60" s="154">
        <v>38890695.79999996</v>
      </c>
      <c r="I60" s="155">
        <v>49318009.94000002</v>
      </c>
      <c r="J60" s="155"/>
      <c r="K60" s="24">
        <f t="shared" si="4"/>
        <v>29.607470520492374</v>
      </c>
      <c r="L60" s="24">
        <f t="shared" si="1"/>
        <v>99.872510390771922</v>
      </c>
    </row>
    <row r="61" spans="1:12">
      <c r="A61" s="175" t="s">
        <v>481</v>
      </c>
      <c r="B61" s="14"/>
      <c r="C61" s="15" t="s">
        <v>482</v>
      </c>
      <c r="D61" s="153">
        <v>1314750641.2500019</v>
      </c>
      <c r="E61" s="155">
        <v>1300043799.0000019</v>
      </c>
      <c r="F61" s="155">
        <v>558649308.2499994</v>
      </c>
      <c r="G61" s="154">
        <v>340930096.18000042</v>
      </c>
      <c r="H61" s="154">
        <v>455698423.43999958</v>
      </c>
      <c r="I61" s="155">
        <v>558611799.09999931</v>
      </c>
      <c r="J61" s="155"/>
      <c r="K61" s="24">
        <f t="shared" si="4"/>
        <v>42.968690711011845</v>
      </c>
      <c r="L61" s="24">
        <f t="shared" si="1"/>
        <v>99.993285743050933</v>
      </c>
    </row>
    <row r="62" spans="1:12">
      <c r="A62" s="175" t="s">
        <v>483</v>
      </c>
      <c r="B62" s="14"/>
      <c r="C62" s="15" t="s">
        <v>484</v>
      </c>
      <c r="D62" s="153">
        <v>5189306</v>
      </c>
      <c r="E62" s="155">
        <v>1197072.01</v>
      </c>
      <c r="F62" s="155">
        <v>297856.95</v>
      </c>
      <c r="G62" s="154">
        <v>0</v>
      </c>
      <c r="H62" s="154">
        <v>297856.95</v>
      </c>
      <c r="I62" s="154">
        <v>297856.95</v>
      </c>
      <c r="J62" s="154"/>
      <c r="K62" s="24">
        <f t="shared" si="4"/>
        <v>24.882124676860499</v>
      </c>
      <c r="L62" s="24">
        <f t="shared" si="1"/>
        <v>100</v>
      </c>
    </row>
    <row r="63" spans="1:12">
      <c r="A63" s="175" t="s">
        <v>485</v>
      </c>
      <c r="B63" s="14"/>
      <c r="C63" s="15" t="s">
        <v>486</v>
      </c>
      <c r="D63" s="153">
        <v>311603218</v>
      </c>
      <c r="E63" s="155">
        <v>311603218</v>
      </c>
      <c r="F63" s="155">
        <v>44153440.539999999</v>
      </c>
      <c r="G63" s="154">
        <v>6739760.4900000002</v>
      </c>
      <c r="H63" s="154">
        <v>6739760.4900000002</v>
      </c>
      <c r="I63" s="155">
        <v>44153440.539999999</v>
      </c>
      <c r="J63" s="155"/>
      <c r="K63" s="24">
        <f t="shared" si="4"/>
        <v>14.169763978496524</v>
      </c>
      <c r="L63" s="24">
        <f t="shared" si="1"/>
        <v>100</v>
      </c>
    </row>
    <row r="64" spans="1:12">
      <c r="A64" s="175" t="s">
        <v>487</v>
      </c>
      <c r="B64" s="14"/>
      <c r="C64" s="15" t="s">
        <v>488</v>
      </c>
      <c r="D64" s="153">
        <v>17776299</v>
      </c>
      <c r="E64" s="155">
        <v>17776299</v>
      </c>
      <c r="F64" s="155">
        <v>7882487.4699999997</v>
      </c>
      <c r="G64" s="154">
        <v>4356170.42</v>
      </c>
      <c r="H64" s="154">
        <v>5585319.4199999999</v>
      </c>
      <c r="I64" s="155">
        <v>7785410.4699999997</v>
      </c>
      <c r="J64" s="155"/>
      <c r="K64" s="24">
        <f t="shared" si="4"/>
        <v>43.796576947766233</v>
      </c>
      <c r="L64" s="24">
        <f t="shared" si="1"/>
        <v>98.768447138425969</v>
      </c>
    </row>
    <row r="65" spans="1:12" ht="16.5">
      <c r="A65" s="175" t="s">
        <v>489</v>
      </c>
      <c r="B65" s="14"/>
      <c r="C65" s="20" t="s">
        <v>490</v>
      </c>
      <c r="D65" s="153">
        <v>6047396</v>
      </c>
      <c r="E65" s="155">
        <v>6047396</v>
      </c>
      <c r="F65" s="155">
        <v>1053579.6399999999</v>
      </c>
      <c r="G65" s="154">
        <v>1052870.28</v>
      </c>
      <c r="H65" s="154">
        <v>1053023.6199999999</v>
      </c>
      <c r="I65" s="155">
        <v>1053579.6399999999</v>
      </c>
      <c r="J65" s="155"/>
      <c r="K65" s="24">
        <f t="shared" si="4"/>
        <v>17.422038179738848</v>
      </c>
      <c r="L65" s="24">
        <f t="shared" si="1"/>
        <v>100</v>
      </c>
    </row>
    <row r="66" spans="1:12">
      <c r="A66" s="175" t="s">
        <v>491</v>
      </c>
      <c r="B66" s="14"/>
      <c r="C66" s="15" t="s">
        <v>492</v>
      </c>
      <c r="D66" s="153">
        <v>231367509</v>
      </c>
      <c r="E66" s="155">
        <v>202570417.75999999</v>
      </c>
      <c r="F66" s="155">
        <v>29905409.090000004</v>
      </c>
      <c r="G66" s="154">
        <v>7088795.2999999989</v>
      </c>
      <c r="H66" s="154">
        <v>26754088.380000003</v>
      </c>
      <c r="I66" s="155">
        <v>29905409.090000004</v>
      </c>
      <c r="J66" s="155"/>
      <c r="K66" s="24">
        <f t="shared" si="4"/>
        <v>14.762969549399424</v>
      </c>
      <c r="L66" s="24">
        <f t="shared" si="1"/>
        <v>100</v>
      </c>
    </row>
    <row r="67" spans="1:12">
      <c r="A67" s="175" t="s">
        <v>419</v>
      </c>
      <c r="B67" s="14"/>
      <c r="C67" s="15" t="s">
        <v>493</v>
      </c>
      <c r="D67" s="153">
        <v>1432601867.1699984</v>
      </c>
      <c r="E67" s="155">
        <v>1430221608.8899994</v>
      </c>
      <c r="F67" s="155">
        <v>687534144.79000008</v>
      </c>
      <c r="G67" s="154">
        <v>400252508.55999994</v>
      </c>
      <c r="H67" s="154">
        <v>554832560.39000082</v>
      </c>
      <c r="I67" s="155">
        <v>687523476.73000002</v>
      </c>
      <c r="J67" s="155"/>
      <c r="K67" s="24">
        <f t="shared" si="4"/>
        <v>48.071115165403612</v>
      </c>
      <c r="L67" s="24">
        <f t="shared" si="1"/>
        <v>99.998448359244279</v>
      </c>
    </row>
    <row r="68" spans="1:12">
      <c r="A68" s="175" t="s">
        <v>494</v>
      </c>
      <c r="B68" s="14"/>
      <c r="C68" s="15" t="s">
        <v>495</v>
      </c>
      <c r="D68" s="153">
        <v>91965765</v>
      </c>
      <c r="E68" s="155">
        <v>102180881.70999999</v>
      </c>
      <c r="F68" s="155">
        <v>31848620.990000002</v>
      </c>
      <c r="G68" s="154">
        <v>17269471.07</v>
      </c>
      <c r="H68" s="154">
        <v>23706674.969999999</v>
      </c>
      <c r="I68" s="155">
        <v>31848352.590000004</v>
      </c>
      <c r="J68" s="155"/>
      <c r="K68" s="24">
        <f t="shared" si="4"/>
        <v>31.168602244389465</v>
      </c>
      <c r="L68" s="24">
        <f t="shared" si="1"/>
        <v>99.999157263355031</v>
      </c>
    </row>
    <row r="69" spans="1:12">
      <c r="A69" s="175" t="s">
        <v>496</v>
      </c>
      <c r="B69" s="14"/>
      <c r="C69" s="15" t="s">
        <v>82</v>
      </c>
      <c r="D69" s="153">
        <v>315145082</v>
      </c>
      <c r="E69" s="155">
        <v>283839374.03999996</v>
      </c>
      <c r="F69" s="155">
        <v>85766611.359999999</v>
      </c>
      <c r="G69" s="154">
        <v>48301718.990000002</v>
      </c>
      <c r="H69" s="154">
        <v>65508382.389999993</v>
      </c>
      <c r="I69" s="155">
        <v>83870143.629999995</v>
      </c>
      <c r="J69" s="155"/>
      <c r="K69" s="24">
        <f t="shared" si="4"/>
        <v>29.548452857770403</v>
      </c>
      <c r="L69" s="24">
        <f t="shared" si="1"/>
        <v>97.78880417457593</v>
      </c>
    </row>
    <row r="70" spans="1:12">
      <c r="A70" s="175" t="s">
        <v>497</v>
      </c>
      <c r="B70" s="14"/>
      <c r="C70" s="15" t="s">
        <v>498</v>
      </c>
      <c r="D70" s="153">
        <v>520000000</v>
      </c>
      <c r="E70" s="155">
        <v>519999999.99999994</v>
      </c>
      <c r="F70" s="155">
        <v>387478873.70999998</v>
      </c>
      <c r="G70" s="155">
        <v>257073470.03000003</v>
      </c>
      <c r="H70" s="155">
        <v>375355933.71000004</v>
      </c>
      <c r="I70" s="155">
        <v>387478873.70999998</v>
      </c>
      <c r="J70" s="155"/>
      <c r="K70" s="24">
        <f t="shared" si="4"/>
        <v>74.515168021153855</v>
      </c>
      <c r="L70" s="24">
        <f t="shared" si="1"/>
        <v>100</v>
      </c>
    </row>
    <row r="71" spans="1:12">
      <c r="A71" s="175" t="s">
        <v>499</v>
      </c>
      <c r="B71" s="14"/>
      <c r="C71" s="15" t="s">
        <v>500</v>
      </c>
      <c r="D71" s="153">
        <v>312120136</v>
      </c>
      <c r="E71" s="155">
        <v>197780137.99000001</v>
      </c>
      <c r="F71" s="155">
        <v>176582482.75</v>
      </c>
      <c r="G71" s="154">
        <v>118610851.25</v>
      </c>
      <c r="H71" s="154">
        <v>176568197</v>
      </c>
      <c r="I71" s="155">
        <v>176582482.75</v>
      </c>
      <c r="J71" s="155"/>
      <c r="K71" s="24">
        <f t="shared" si="4"/>
        <v>89.282212331618567</v>
      </c>
      <c r="L71" s="24">
        <f t="shared" si="1"/>
        <v>100</v>
      </c>
    </row>
    <row r="72" spans="1:12">
      <c r="A72" s="175"/>
      <c r="B72" s="14" t="s">
        <v>353</v>
      </c>
      <c r="C72" s="15"/>
      <c r="D72" s="151">
        <f t="shared" ref="D72:I72" si="13">SUM(D73:D75)</f>
        <v>48467820</v>
      </c>
      <c r="E72" s="151">
        <f t="shared" si="13"/>
        <v>48288915.219999999</v>
      </c>
      <c r="F72" s="151">
        <f t="shared" si="13"/>
        <v>19862952.43</v>
      </c>
      <c r="G72" s="151">
        <f t="shared" si="13"/>
        <v>696007.42</v>
      </c>
      <c r="H72" s="151">
        <f t="shared" si="13"/>
        <v>16061820.949999999</v>
      </c>
      <c r="I72" s="151">
        <f t="shared" si="13"/>
        <v>19862952.43</v>
      </c>
      <c r="J72" s="151"/>
      <c r="K72" s="22">
        <f t="shared" si="4"/>
        <v>41.133565207472891</v>
      </c>
      <c r="L72" s="22">
        <f t="shared" si="1"/>
        <v>100</v>
      </c>
    </row>
    <row r="73" spans="1:12">
      <c r="A73" s="175" t="s">
        <v>501</v>
      </c>
      <c r="B73" s="14"/>
      <c r="C73" s="15" t="s">
        <v>502</v>
      </c>
      <c r="D73" s="153">
        <v>19010876</v>
      </c>
      <c r="E73" s="157">
        <v>18831971.219999999</v>
      </c>
      <c r="F73" s="157">
        <v>6889452.4400000004</v>
      </c>
      <c r="G73" s="154">
        <v>696007.42</v>
      </c>
      <c r="H73" s="154">
        <v>6291820.9500000002</v>
      </c>
      <c r="I73" s="157">
        <v>6889452.4400000004</v>
      </c>
      <c r="J73" s="157"/>
      <c r="K73" s="24">
        <f t="shared" si="4"/>
        <v>36.583809307669497</v>
      </c>
      <c r="L73" s="24">
        <f t="shared" si="1"/>
        <v>100</v>
      </c>
    </row>
    <row r="74" spans="1:12">
      <c r="A74" s="175" t="s">
        <v>438</v>
      </c>
      <c r="B74" s="14"/>
      <c r="C74" s="15" t="s">
        <v>25</v>
      </c>
      <c r="D74" s="152">
        <v>3000000</v>
      </c>
      <c r="E74" s="157">
        <v>3000000</v>
      </c>
      <c r="F74" s="157">
        <v>1399999.99</v>
      </c>
      <c r="G74" s="154">
        <v>0</v>
      </c>
      <c r="H74" s="154">
        <v>1400000</v>
      </c>
      <c r="I74" s="154">
        <v>1399999.99</v>
      </c>
      <c r="J74" s="154"/>
      <c r="K74" s="24">
        <f t="shared" si="4"/>
        <v>46.666666333333332</v>
      </c>
      <c r="L74" s="24">
        <f t="shared" si="1"/>
        <v>100</v>
      </c>
    </row>
    <row r="75" spans="1:12">
      <c r="A75" s="175" t="s">
        <v>503</v>
      </c>
      <c r="B75" s="14"/>
      <c r="C75" s="15" t="s">
        <v>504</v>
      </c>
      <c r="D75" s="152">
        <v>26456944</v>
      </c>
      <c r="E75" s="157">
        <v>26456944</v>
      </c>
      <c r="F75" s="157">
        <v>11573500</v>
      </c>
      <c r="G75" s="154">
        <v>0</v>
      </c>
      <c r="H75" s="154">
        <v>8370000</v>
      </c>
      <c r="I75" s="154">
        <v>11573500</v>
      </c>
      <c r="J75" s="154"/>
      <c r="K75" s="24">
        <f t="shared" si="4"/>
        <v>43.744659247114861</v>
      </c>
      <c r="L75" s="24">
        <f t="shared" ref="L75:L138" si="14">IFERROR(+I75/F75*100,"n.a.")</f>
        <v>100</v>
      </c>
    </row>
    <row r="76" spans="1:12">
      <c r="A76" s="175"/>
      <c r="B76" s="14" t="s">
        <v>505</v>
      </c>
      <c r="C76" s="15"/>
      <c r="D76" s="158">
        <f t="shared" ref="D76:I76" si="15">SUM(D77:D78)</f>
        <v>47221421.950000018</v>
      </c>
      <c r="E76" s="158">
        <f t="shared" si="15"/>
        <v>40558396.710000008</v>
      </c>
      <c r="F76" s="158">
        <f t="shared" si="15"/>
        <v>14068060.690000001</v>
      </c>
      <c r="G76" s="158">
        <f t="shared" si="15"/>
        <v>7951038.5</v>
      </c>
      <c r="H76" s="158">
        <f t="shared" si="15"/>
        <v>11371571.690000003</v>
      </c>
      <c r="I76" s="158">
        <f t="shared" si="15"/>
        <v>13792659.509999998</v>
      </c>
      <c r="J76" s="158"/>
      <c r="K76" s="156">
        <f t="shared" si="4"/>
        <v>34.006915038136363</v>
      </c>
      <c r="L76" s="156">
        <f t="shared" si="14"/>
        <v>98.042365710038723</v>
      </c>
    </row>
    <row r="77" spans="1:12">
      <c r="A77" s="175" t="s">
        <v>429</v>
      </c>
      <c r="B77" s="14"/>
      <c r="C77" s="15" t="s">
        <v>506</v>
      </c>
      <c r="D77" s="153">
        <v>26500000.040000007</v>
      </c>
      <c r="E77" s="155">
        <v>25928442.510000005</v>
      </c>
      <c r="F77" s="155">
        <v>10595706.279999999</v>
      </c>
      <c r="G77" s="154">
        <v>6264137.0300000012</v>
      </c>
      <c r="H77" s="154">
        <v>8875691.5400000028</v>
      </c>
      <c r="I77" s="155">
        <v>10585373.519999998</v>
      </c>
      <c r="J77" s="155"/>
      <c r="K77" s="24">
        <f t="shared" si="4"/>
        <v>40.825335019322743</v>
      </c>
      <c r="L77" s="24">
        <f t="shared" si="14"/>
        <v>99.902481630511915</v>
      </c>
    </row>
    <row r="78" spans="1:12">
      <c r="A78" s="175" t="s">
        <v>507</v>
      </c>
      <c r="B78" s="14"/>
      <c r="C78" s="20" t="s">
        <v>508</v>
      </c>
      <c r="D78" s="153">
        <v>20721421.910000008</v>
      </c>
      <c r="E78" s="155">
        <v>14629954.200000001</v>
      </c>
      <c r="F78" s="155">
        <v>3472354.410000002</v>
      </c>
      <c r="G78" s="154">
        <v>1686901.4699999988</v>
      </c>
      <c r="H78" s="154">
        <v>2495880.15</v>
      </c>
      <c r="I78" s="155">
        <v>3207285.9900000012</v>
      </c>
      <c r="J78" s="155"/>
      <c r="K78" s="24">
        <f t="shared" ref="K78:K141" si="16">IFERROR(+I78/E78*100,"n.a.")</f>
        <v>21.922734317240725</v>
      </c>
      <c r="L78" s="24">
        <f t="shared" si="14"/>
        <v>92.366320118803742</v>
      </c>
    </row>
    <row r="79" spans="1:12">
      <c r="A79" s="175"/>
      <c r="B79" s="14" t="s">
        <v>58</v>
      </c>
      <c r="C79" s="15"/>
      <c r="D79" s="151">
        <f t="shared" ref="D79:I79" si="17">SUM(D80:D88)</f>
        <v>4882748544.6799994</v>
      </c>
      <c r="E79" s="151">
        <f t="shared" si="17"/>
        <v>3312273290.9099998</v>
      </c>
      <c r="F79" s="151">
        <f t="shared" si="17"/>
        <v>1709460376.8099999</v>
      </c>
      <c r="G79" s="151">
        <f t="shared" si="17"/>
        <v>939560772.46000004</v>
      </c>
      <c r="H79" s="151">
        <f t="shared" si="17"/>
        <v>1253662762.1699998</v>
      </c>
      <c r="I79" s="151">
        <f t="shared" si="17"/>
        <v>1661365849.9599998</v>
      </c>
      <c r="J79" s="151"/>
      <c r="K79" s="22">
        <f t="shared" si="16"/>
        <v>50.157873582453192</v>
      </c>
      <c r="L79" s="22">
        <f t="shared" si="14"/>
        <v>97.186566737525169</v>
      </c>
    </row>
    <row r="80" spans="1:12">
      <c r="A80" s="175" t="s">
        <v>438</v>
      </c>
      <c r="B80" s="14"/>
      <c r="C80" s="15" t="s">
        <v>25</v>
      </c>
      <c r="D80" s="152">
        <v>3000000</v>
      </c>
      <c r="E80" s="152">
        <v>3000095</v>
      </c>
      <c r="F80" s="152">
        <v>95</v>
      </c>
      <c r="G80" s="152">
        <v>95</v>
      </c>
      <c r="H80" s="152">
        <v>95</v>
      </c>
      <c r="I80" s="152">
        <v>95</v>
      </c>
      <c r="J80" s="152"/>
      <c r="K80" s="24">
        <f t="shared" si="16"/>
        <v>3.1665663920642513E-3</v>
      </c>
      <c r="L80" s="24">
        <f t="shared" si="14"/>
        <v>100</v>
      </c>
    </row>
    <row r="81" spans="1:12">
      <c r="A81" s="175" t="s">
        <v>509</v>
      </c>
      <c r="B81" s="14"/>
      <c r="C81" s="15" t="s">
        <v>510</v>
      </c>
      <c r="D81" s="152">
        <v>643048100.13999999</v>
      </c>
      <c r="E81" s="157">
        <v>360561771.06999999</v>
      </c>
      <c r="F81" s="157">
        <v>200190291.47</v>
      </c>
      <c r="G81" s="154">
        <v>58919089.799999997</v>
      </c>
      <c r="H81" s="154">
        <v>152521110.47999999</v>
      </c>
      <c r="I81" s="157">
        <v>156405102.63</v>
      </c>
      <c r="J81" s="157"/>
      <c r="K81" s="24">
        <f t="shared" si="16"/>
        <v>43.378171281401677</v>
      </c>
      <c r="L81" s="24">
        <f t="shared" si="14"/>
        <v>78.128215649977435</v>
      </c>
    </row>
    <row r="82" spans="1:12">
      <c r="A82" s="175" t="s">
        <v>511</v>
      </c>
      <c r="B82" s="14"/>
      <c r="C82" s="15" t="s">
        <v>59</v>
      </c>
      <c r="D82" s="153">
        <v>693436462.86000001</v>
      </c>
      <c r="E82" s="157">
        <v>886185479.39999986</v>
      </c>
      <c r="F82" s="157">
        <v>585417522.9000001</v>
      </c>
      <c r="G82" s="154">
        <v>297326850.52000004</v>
      </c>
      <c r="H82" s="154">
        <v>380313784.44000006</v>
      </c>
      <c r="I82" s="157">
        <v>585417522.9000001</v>
      </c>
      <c r="J82" s="157"/>
      <c r="K82" s="24">
        <f t="shared" si="16"/>
        <v>66.06038312615577</v>
      </c>
      <c r="L82" s="24">
        <f t="shared" si="14"/>
        <v>100</v>
      </c>
    </row>
    <row r="83" spans="1:12">
      <c r="A83" s="175" t="s">
        <v>453</v>
      </c>
      <c r="B83" s="14"/>
      <c r="C83" s="15" t="s">
        <v>454</v>
      </c>
      <c r="D83" s="153">
        <v>1141825950</v>
      </c>
      <c r="E83" s="157">
        <v>44531212.050000004</v>
      </c>
      <c r="F83" s="157">
        <v>26393248.879999999</v>
      </c>
      <c r="G83" s="154">
        <v>2761904.59</v>
      </c>
      <c r="H83" s="154">
        <v>20902435.120000001</v>
      </c>
      <c r="I83" s="157">
        <v>24556382.460000001</v>
      </c>
      <c r="J83" s="157"/>
      <c r="K83" s="24">
        <f t="shared" si="16"/>
        <v>55.144204097629093</v>
      </c>
      <c r="L83" s="24">
        <f t="shared" si="14"/>
        <v>93.040392911264831</v>
      </c>
    </row>
    <row r="84" spans="1:12">
      <c r="A84" s="175" t="s">
        <v>512</v>
      </c>
      <c r="B84" s="14"/>
      <c r="C84" s="15" t="s">
        <v>60</v>
      </c>
      <c r="D84" s="153">
        <v>206244037.37</v>
      </c>
      <c r="E84" s="157">
        <v>208631481.40999997</v>
      </c>
      <c r="F84" s="157">
        <v>208631481.40999997</v>
      </c>
      <c r="G84" s="154">
        <v>200662475.38</v>
      </c>
      <c r="H84" s="154">
        <v>206244037.37999997</v>
      </c>
      <c r="I84" s="157">
        <v>208631481.40999997</v>
      </c>
      <c r="J84" s="157"/>
      <c r="K84" s="24">
        <f t="shared" si="16"/>
        <v>100</v>
      </c>
      <c r="L84" s="24">
        <f t="shared" si="14"/>
        <v>100</v>
      </c>
    </row>
    <row r="85" spans="1:12">
      <c r="A85" s="175" t="s">
        <v>513</v>
      </c>
      <c r="B85" s="14"/>
      <c r="C85" s="15" t="s">
        <v>514</v>
      </c>
      <c r="D85" s="153">
        <v>138345238.64999998</v>
      </c>
      <c r="E85" s="157">
        <v>138565998.57000002</v>
      </c>
      <c r="F85" s="157">
        <v>57608637.300000012</v>
      </c>
      <c r="G85" s="154">
        <v>20211819.160000004</v>
      </c>
      <c r="H85" s="154">
        <v>45075846.160000004</v>
      </c>
      <c r="I85" s="157">
        <v>57608637.300000012</v>
      </c>
      <c r="J85" s="157"/>
      <c r="K85" s="24">
        <f t="shared" si="16"/>
        <v>41.574872547753912</v>
      </c>
      <c r="L85" s="24">
        <f t="shared" si="14"/>
        <v>100</v>
      </c>
    </row>
    <row r="86" spans="1:12">
      <c r="A86" s="175" t="s">
        <v>515</v>
      </c>
      <c r="B86" s="27"/>
      <c r="C86" s="15" t="s">
        <v>516</v>
      </c>
      <c r="D86" s="153">
        <v>1626926188.7999997</v>
      </c>
      <c r="E86" s="155">
        <v>1589566971.78</v>
      </c>
      <c r="F86" s="155">
        <v>615459767.39999998</v>
      </c>
      <c r="G86" s="154">
        <v>357910202.77000004</v>
      </c>
      <c r="H86" s="154">
        <v>445112138.16000003</v>
      </c>
      <c r="I86" s="155">
        <v>615459767.39999998</v>
      </c>
      <c r="J86" s="155"/>
      <c r="K86" s="24">
        <f t="shared" si="16"/>
        <v>38.718706309732077</v>
      </c>
      <c r="L86" s="24">
        <f t="shared" si="14"/>
        <v>100</v>
      </c>
    </row>
    <row r="87" spans="1:12">
      <c r="A87" s="175" t="s">
        <v>455</v>
      </c>
      <c r="B87" s="27"/>
      <c r="C87" s="20" t="s">
        <v>517</v>
      </c>
      <c r="D87" s="153">
        <v>343938053.89999998</v>
      </c>
      <c r="E87" s="155">
        <v>816321.87</v>
      </c>
      <c r="F87" s="155">
        <v>816321.87</v>
      </c>
      <c r="G87" s="154">
        <v>816321.87</v>
      </c>
      <c r="H87" s="154">
        <v>816321.87</v>
      </c>
      <c r="I87" s="155">
        <v>816321.87</v>
      </c>
      <c r="J87" s="155"/>
      <c r="K87" s="24">
        <f t="shared" si="16"/>
        <v>100</v>
      </c>
      <c r="L87" s="24">
        <f t="shared" si="14"/>
        <v>100</v>
      </c>
    </row>
    <row r="88" spans="1:12">
      <c r="A88" s="175" t="s">
        <v>518</v>
      </c>
      <c r="B88" s="27"/>
      <c r="C88" s="15" t="s">
        <v>61</v>
      </c>
      <c r="D88" s="153">
        <v>85984512.959999993</v>
      </c>
      <c r="E88" s="155">
        <v>80413959.760000005</v>
      </c>
      <c r="F88" s="155">
        <v>14943010.58</v>
      </c>
      <c r="G88" s="154">
        <v>952013.37</v>
      </c>
      <c r="H88" s="154">
        <v>2676993.56</v>
      </c>
      <c r="I88" s="155">
        <v>12470538.99</v>
      </c>
      <c r="J88" s="155"/>
      <c r="K88" s="24">
        <f t="shared" si="16"/>
        <v>15.507928010533279</v>
      </c>
      <c r="L88" s="24">
        <f t="shared" si="14"/>
        <v>83.453992910175671</v>
      </c>
    </row>
    <row r="89" spans="1:12">
      <c r="A89" s="175"/>
      <c r="B89" s="14" t="s">
        <v>62</v>
      </c>
      <c r="C89" s="14"/>
      <c r="D89" s="158">
        <f t="shared" ref="D89:I89" si="18">SUM(D90:D94)</f>
        <v>488873734.52999997</v>
      </c>
      <c r="E89" s="158">
        <f t="shared" si="18"/>
        <v>309832210.20000005</v>
      </c>
      <c r="F89" s="158">
        <f t="shared" si="18"/>
        <v>190781205.81999999</v>
      </c>
      <c r="G89" s="158">
        <f t="shared" si="18"/>
        <v>48055408.100000009</v>
      </c>
      <c r="H89" s="158">
        <f t="shared" si="18"/>
        <v>142940874.07999998</v>
      </c>
      <c r="I89" s="158">
        <f t="shared" si="18"/>
        <v>173279649.44</v>
      </c>
      <c r="J89" s="158"/>
      <c r="K89" s="22">
        <f t="shared" si="16"/>
        <v>55.926931976551472</v>
      </c>
      <c r="L89" s="22">
        <f t="shared" si="14"/>
        <v>90.826372909859614</v>
      </c>
    </row>
    <row r="90" spans="1:12">
      <c r="A90" s="175" t="s">
        <v>519</v>
      </c>
      <c r="B90" s="14"/>
      <c r="C90" s="15" t="s">
        <v>520</v>
      </c>
      <c r="D90" s="153">
        <v>557126.56000000006</v>
      </c>
      <c r="E90" s="155">
        <v>318920.32000000001</v>
      </c>
      <c r="F90" s="155">
        <v>22189.989999999998</v>
      </c>
      <c r="G90" s="154">
        <v>13435.99</v>
      </c>
      <c r="H90" s="154">
        <v>13435.99</v>
      </c>
      <c r="I90" s="155">
        <v>22189.989999999998</v>
      </c>
      <c r="J90" s="155"/>
      <c r="K90" s="24">
        <f t="shared" si="16"/>
        <v>6.9578476529811573</v>
      </c>
      <c r="L90" s="24">
        <f t="shared" si="14"/>
        <v>100</v>
      </c>
    </row>
    <row r="91" spans="1:12">
      <c r="A91" s="175" t="s">
        <v>521</v>
      </c>
      <c r="B91" s="14"/>
      <c r="C91" s="15" t="s">
        <v>522</v>
      </c>
      <c r="D91" s="153">
        <v>78960000</v>
      </c>
      <c r="E91" s="155">
        <v>78960000</v>
      </c>
      <c r="F91" s="155">
        <v>43026609.380000003</v>
      </c>
      <c r="G91" s="154">
        <v>7366311.75</v>
      </c>
      <c r="H91" s="154">
        <v>20981162.23</v>
      </c>
      <c r="I91" s="155">
        <v>25526609.379999999</v>
      </c>
      <c r="J91" s="155"/>
      <c r="K91" s="24">
        <f t="shared" si="16"/>
        <v>32.328532649442757</v>
      </c>
      <c r="L91" s="24">
        <f t="shared" si="14"/>
        <v>59.327494654657812</v>
      </c>
    </row>
    <row r="92" spans="1:12">
      <c r="A92" s="175" t="s">
        <v>523</v>
      </c>
      <c r="B92" s="14"/>
      <c r="C92" s="15" t="s">
        <v>524</v>
      </c>
      <c r="D92" s="153">
        <v>212120018.74000001</v>
      </c>
      <c r="E92" s="155">
        <v>23277627.079999998</v>
      </c>
      <c r="F92" s="155">
        <v>0</v>
      </c>
      <c r="G92" s="154">
        <v>0</v>
      </c>
      <c r="H92" s="154">
        <v>0</v>
      </c>
      <c r="I92" s="154">
        <v>0</v>
      </c>
      <c r="J92" s="154"/>
      <c r="K92" s="24">
        <f t="shared" si="16"/>
        <v>0</v>
      </c>
      <c r="L92" s="24" t="str">
        <f t="shared" si="14"/>
        <v>n.a.</v>
      </c>
    </row>
    <row r="93" spans="1:12">
      <c r="A93" s="175" t="s">
        <v>525</v>
      </c>
      <c r="B93" s="14"/>
      <c r="C93" s="15" t="s">
        <v>68</v>
      </c>
      <c r="D93" s="153">
        <v>182867317.22999999</v>
      </c>
      <c r="E93" s="155">
        <v>192906390.80000004</v>
      </c>
      <c r="F93" s="155">
        <v>134223861.26999998</v>
      </c>
      <c r="G93" s="155">
        <v>40675660.360000007</v>
      </c>
      <c r="H93" s="155">
        <v>121946275.86</v>
      </c>
      <c r="I93" s="155">
        <v>134223861.26999998</v>
      </c>
      <c r="J93" s="155"/>
      <c r="K93" s="24">
        <f t="shared" si="16"/>
        <v>69.579789821043065</v>
      </c>
      <c r="L93" s="24">
        <f t="shared" si="14"/>
        <v>100</v>
      </c>
    </row>
    <row r="94" spans="1:12">
      <c r="A94" s="175" t="s">
        <v>526</v>
      </c>
      <c r="B94" s="14"/>
      <c r="C94" s="15" t="s">
        <v>69</v>
      </c>
      <c r="D94" s="153">
        <v>14369272.000000002</v>
      </c>
      <c r="E94" s="155">
        <v>14369272</v>
      </c>
      <c r="F94" s="155">
        <v>13508545.18</v>
      </c>
      <c r="G94" s="155">
        <v>0</v>
      </c>
      <c r="H94" s="155">
        <v>0</v>
      </c>
      <c r="I94" s="155">
        <v>13506988.799999999</v>
      </c>
      <c r="J94" s="155"/>
      <c r="K94" s="24">
        <f t="shared" si="16"/>
        <v>93.999117004674972</v>
      </c>
      <c r="L94" s="24">
        <f t="shared" si="14"/>
        <v>99.988478552062702</v>
      </c>
    </row>
    <row r="95" spans="1:12">
      <c r="A95" s="175"/>
      <c r="B95" s="14" t="s">
        <v>359</v>
      </c>
      <c r="C95" s="15"/>
      <c r="D95" s="158">
        <f t="shared" ref="D95:I95" si="19">SUM(D96:D98)</f>
        <v>131111393</v>
      </c>
      <c r="E95" s="158">
        <f t="shared" si="19"/>
        <v>131111393</v>
      </c>
      <c r="F95" s="158">
        <f t="shared" si="19"/>
        <v>45890794.749999993</v>
      </c>
      <c r="G95" s="158">
        <f t="shared" si="19"/>
        <v>25103474.000000004</v>
      </c>
      <c r="H95" s="158">
        <f t="shared" si="19"/>
        <v>34549909.600000001</v>
      </c>
      <c r="I95" s="158">
        <f t="shared" si="19"/>
        <v>42433700.020000003</v>
      </c>
      <c r="J95" s="158"/>
      <c r="K95" s="22">
        <f t="shared" si="16"/>
        <v>32.364616872005932</v>
      </c>
      <c r="L95" s="22">
        <f t="shared" si="14"/>
        <v>92.466692396953988</v>
      </c>
    </row>
    <row r="96" spans="1:12">
      <c r="A96" s="175" t="s">
        <v>429</v>
      </c>
      <c r="B96" s="14"/>
      <c r="C96" s="15" t="s">
        <v>527</v>
      </c>
      <c r="D96" s="153">
        <v>84111393</v>
      </c>
      <c r="E96" s="155">
        <v>86223564.680000007</v>
      </c>
      <c r="F96" s="155">
        <v>30810752.539999995</v>
      </c>
      <c r="G96" s="154">
        <v>17670244.09</v>
      </c>
      <c r="H96" s="154">
        <v>23030446.27</v>
      </c>
      <c r="I96" s="155">
        <v>29264602.129999999</v>
      </c>
      <c r="J96" s="155"/>
      <c r="K96" s="24">
        <f t="shared" si="16"/>
        <v>33.940376089308302</v>
      </c>
      <c r="L96" s="24">
        <f t="shared" si="14"/>
        <v>94.98178303826657</v>
      </c>
    </row>
    <row r="97" spans="1:13">
      <c r="A97" s="175" t="s">
        <v>528</v>
      </c>
      <c r="B97" s="14"/>
      <c r="C97" s="15" t="s">
        <v>529</v>
      </c>
      <c r="D97" s="153">
        <v>37000000</v>
      </c>
      <c r="E97" s="155">
        <v>37000000</v>
      </c>
      <c r="F97" s="155">
        <v>14757123.200000003</v>
      </c>
      <c r="G97" s="154">
        <v>7393759.2200000007</v>
      </c>
      <c r="H97" s="154">
        <v>11453732.520000001</v>
      </c>
      <c r="I97" s="155">
        <v>13072355.940000001</v>
      </c>
      <c r="J97" s="155"/>
      <c r="K97" s="24">
        <f t="shared" si="16"/>
        <v>35.330691729729736</v>
      </c>
      <c r="L97" s="24">
        <f t="shared" si="14"/>
        <v>88.583362507944628</v>
      </c>
    </row>
    <row r="98" spans="1:13">
      <c r="A98" s="175" t="s">
        <v>530</v>
      </c>
      <c r="B98" s="14"/>
      <c r="C98" s="20" t="s">
        <v>531</v>
      </c>
      <c r="D98" s="153">
        <v>10000000</v>
      </c>
      <c r="E98" s="155">
        <v>7887828.3200000003</v>
      </c>
      <c r="F98" s="155">
        <v>322919.01</v>
      </c>
      <c r="G98" s="154">
        <v>39470.69</v>
      </c>
      <c r="H98" s="154">
        <v>65730.81</v>
      </c>
      <c r="I98" s="155">
        <v>96741.95</v>
      </c>
      <c r="J98" s="155"/>
      <c r="K98" s="24">
        <f t="shared" si="16"/>
        <v>1.2264712931784498</v>
      </c>
      <c r="L98" s="24">
        <f t="shared" si="14"/>
        <v>29.958580016704495</v>
      </c>
    </row>
    <row r="99" spans="1:13">
      <c r="A99" s="175"/>
      <c r="B99" s="14" t="s">
        <v>361</v>
      </c>
      <c r="C99" s="15"/>
      <c r="D99" s="159">
        <f t="shared" ref="D99:I99" si="20">SUM(D100:D104)</f>
        <v>8570000</v>
      </c>
      <c r="E99" s="159">
        <f t="shared" si="20"/>
        <v>8507073.6899999995</v>
      </c>
      <c r="F99" s="159">
        <f t="shared" si="20"/>
        <v>30080</v>
      </c>
      <c r="G99" s="159">
        <f t="shared" si="20"/>
        <v>0</v>
      </c>
      <c r="H99" s="159">
        <f t="shared" si="20"/>
        <v>0</v>
      </c>
      <c r="I99" s="159">
        <f t="shared" si="20"/>
        <v>15080</v>
      </c>
      <c r="J99" s="159"/>
      <c r="K99" s="22">
        <f t="shared" si="16"/>
        <v>0.17726424560923254</v>
      </c>
      <c r="L99" s="22">
        <f t="shared" si="14"/>
        <v>50.13297872340425</v>
      </c>
    </row>
    <row r="100" spans="1:13">
      <c r="A100" s="175" t="s">
        <v>532</v>
      </c>
      <c r="B100" s="14"/>
      <c r="C100" s="15" t="s">
        <v>533</v>
      </c>
      <c r="D100" s="153">
        <v>150000</v>
      </c>
      <c r="E100" s="154">
        <v>150000</v>
      </c>
      <c r="F100" s="154">
        <v>0</v>
      </c>
      <c r="G100" s="154">
        <v>0</v>
      </c>
      <c r="H100" s="154">
        <v>0</v>
      </c>
      <c r="I100" s="154">
        <v>0</v>
      </c>
      <c r="J100" s="154"/>
      <c r="K100" s="24">
        <f t="shared" si="16"/>
        <v>0</v>
      </c>
      <c r="L100" s="24" t="str">
        <f t="shared" si="14"/>
        <v>n.a.</v>
      </c>
    </row>
    <row r="101" spans="1:13" ht="16.5">
      <c r="A101" s="175" t="s">
        <v>534</v>
      </c>
      <c r="B101" s="14"/>
      <c r="C101" s="20" t="s">
        <v>535</v>
      </c>
      <c r="D101" s="153">
        <v>130000</v>
      </c>
      <c r="E101" s="157">
        <v>130080</v>
      </c>
      <c r="F101" s="157">
        <v>30080</v>
      </c>
      <c r="G101" s="157">
        <v>0</v>
      </c>
      <c r="H101" s="157">
        <v>0</v>
      </c>
      <c r="I101" s="157">
        <v>15080</v>
      </c>
      <c r="J101" s="157"/>
      <c r="K101" s="24">
        <f t="shared" si="16"/>
        <v>11.592865928659286</v>
      </c>
      <c r="L101" s="24">
        <f t="shared" si="14"/>
        <v>50.13297872340425</v>
      </c>
    </row>
    <row r="102" spans="1:13" ht="16.5">
      <c r="A102" s="175" t="s">
        <v>536</v>
      </c>
      <c r="B102" s="14"/>
      <c r="C102" s="20" t="s">
        <v>537</v>
      </c>
      <c r="D102" s="153">
        <v>240000</v>
      </c>
      <c r="E102" s="155">
        <v>240000</v>
      </c>
      <c r="F102" s="154">
        <v>0</v>
      </c>
      <c r="G102" s="154">
        <v>0</v>
      </c>
      <c r="H102" s="154">
        <v>0</v>
      </c>
      <c r="I102" s="154">
        <v>0</v>
      </c>
      <c r="J102" s="154"/>
      <c r="K102" s="24">
        <f t="shared" si="16"/>
        <v>0</v>
      </c>
      <c r="L102" s="24" t="str">
        <f t="shared" si="14"/>
        <v>n.a.</v>
      </c>
    </row>
    <row r="103" spans="1:13">
      <c r="A103" s="175" t="s">
        <v>438</v>
      </c>
      <c r="B103" s="14"/>
      <c r="C103" s="15" t="s">
        <v>25</v>
      </c>
      <c r="D103" s="153">
        <v>3050000</v>
      </c>
      <c r="E103" s="154">
        <v>2986993.69</v>
      </c>
      <c r="F103" s="154">
        <v>0</v>
      </c>
      <c r="G103" s="154">
        <v>0</v>
      </c>
      <c r="H103" s="154">
        <v>0</v>
      </c>
      <c r="I103" s="154">
        <v>0</v>
      </c>
      <c r="J103" s="154"/>
      <c r="K103" s="24">
        <f t="shared" si="16"/>
        <v>0</v>
      </c>
      <c r="L103" s="24" t="str">
        <f t="shared" si="14"/>
        <v>n.a.</v>
      </c>
    </row>
    <row r="104" spans="1:13" ht="16.5">
      <c r="A104" s="175" t="s">
        <v>519</v>
      </c>
      <c r="B104" s="14"/>
      <c r="C104" s="20" t="s">
        <v>538</v>
      </c>
      <c r="D104" s="153">
        <v>5000000</v>
      </c>
      <c r="E104" s="154">
        <v>5000000</v>
      </c>
      <c r="F104" s="154">
        <v>0</v>
      </c>
      <c r="G104" s="154">
        <v>0</v>
      </c>
      <c r="H104" s="154">
        <v>0</v>
      </c>
      <c r="I104" s="154">
        <v>0</v>
      </c>
      <c r="J104" s="154"/>
      <c r="K104" s="24">
        <f t="shared" si="16"/>
        <v>0</v>
      </c>
      <c r="L104" s="24" t="str">
        <f t="shared" si="14"/>
        <v>n.a.</v>
      </c>
    </row>
    <row r="105" spans="1:13">
      <c r="A105" s="175"/>
      <c r="B105" s="14" t="s">
        <v>71</v>
      </c>
      <c r="C105" s="15"/>
      <c r="D105" s="151">
        <f t="shared" ref="D105:I105" si="21">D106</f>
        <v>700000</v>
      </c>
      <c r="E105" s="151">
        <f t="shared" si="21"/>
        <v>700000</v>
      </c>
      <c r="F105" s="151">
        <f t="shared" si="21"/>
        <v>518313.07</v>
      </c>
      <c r="G105" s="151">
        <f t="shared" si="21"/>
        <v>291708.73</v>
      </c>
      <c r="H105" s="151">
        <f t="shared" si="21"/>
        <v>285628.64</v>
      </c>
      <c r="I105" s="151">
        <f t="shared" si="21"/>
        <v>518313.07</v>
      </c>
      <c r="J105" s="151"/>
      <c r="K105" s="22">
        <f t="shared" si="16"/>
        <v>74.044724285714295</v>
      </c>
      <c r="L105" s="22">
        <f t="shared" si="14"/>
        <v>100</v>
      </c>
    </row>
    <row r="106" spans="1:13" ht="15.75">
      <c r="A106" s="175" t="s">
        <v>539</v>
      </c>
      <c r="B106" s="14"/>
      <c r="C106" s="15" t="s">
        <v>540</v>
      </c>
      <c r="D106" s="153">
        <v>700000</v>
      </c>
      <c r="E106" s="154">
        <v>700000</v>
      </c>
      <c r="F106" s="154">
        <v>518313.07</v>
      </c>
      <c r="G106" s="154">
        <v>291708.73</v>
      </c>
      <c r="H106" s="154">
        <v>285628.64</v>
      </c>
      <c r="I106" s="154">
        <v>518313.07</v>
      </c>
      <c r="J106" s="154"/>
      <c r="K106" s="24">
        <f t="shared" si="16"/>
        <v>74.044724285714295</v>
      </c>
      <c r="L106" s="24">
        <f t="shared" si="14"/>
        <v>100</v>
      </c>
      <c r="M106" s="187"/>
    </row>
    <row r="107" spans="1:13">
      <c r="A107" s="175"/>
      <c r="B107" s="14" t="s">
        <v>541</v>
      </c>
      <c r="C107" s="15"/>
      <c r="D107" s="158">
        <f t="shared" ref="D107:I107" si="22">SUM(D108:D114)</f>
        <v>5567110882.999999</v>
      </c>
      <c r="E107" s="158">
        <f t="shared" si="22"/>
        <v>5774844125.3100014</v>
      </c>
      <c r="F107" s="158">
        <f t="shared" si="22"/>
        <v>2990844433.9500012</v>
      </c>
      <c r="G107" s="158">
        <f t="shared" si="22"/>
        <v>2081860534.2399998</v>
      </c>
      <c r="H107" s="158">
        <f t="shared" si="22"/>
        <v>2563019788.7700009</v>
      </c>
      <c r="I107" s="158">
        <f t="shared" si="22"/>
        <v>2981001409.1700025</v>
      </c>
      <c r="J107" s="158"/>
      <c r="K107" s="22">
        <f t="shared" si="16"/>
        <v>51.62046532312209</v>
      </c>
      <c r="L107" s="22">
        <f t="shared" si="14"/>
        <v>99.670894792511859</v>
      </c>
    </row>
    <row r="108" spans="1:13">
      <c r="A108" s="175" t="s">
        <v>542</v>
      </c>
      <c r="B108" s="14"/>
      <c r="C108" s="15" t="s">
        <v>543</v>
      </c>
      <c r="D108" s="160">
        <v>43974391.599999994</v>
      </c>
      <c r="E108" s="157">
        <v>42171973.270000003</v>
      </c>
      <c r="F108" s="157">
        <v>10663826.070000004</v>
      </c>
      <c r="G108" s="160">
        <v>4518136.25</v>
      </c>
      <c r="H108" s="160">
        <v>7621743.6500000013</v>
      </c>
      <c r="I108" s="157">
        <v>10659380.930000005</v>
      </c>
      <c r="J108" s="157"/>
      <c r="K108" s="24">
        <f t="shared" si="16"/>
        <v>25.275983321327764</v>
      </c>
      <c r="L108" s="24">
        <f t="shared" si="14"/>
        <v>99.958315711726542</v>
      </c>
    </row>
    <row r="109" spans="1:13" ht="16.5">
      <c r="A109" s="175" t="s">
        <v>519</v>
      </c>
      <c r="B109" s="14"/>
      <c r="C109" s="20" t="s">
        <v>544</v>
      </c>
      <c r="D109" s="160">
        <v>404605079.99999928</v>
      </c>
      <c r="E109" s="157">
        <v>605736320.67000008</v>
      </c>
      <c r="F109" s="157">
        <v>268991684.44000024</v>
      </c>
      <c r="G109" s="160">
        <v>144258837.67000008</v>
      </c>
      <c r="H109" s="160">
        <v>209684118.92000023</v>
      </c>
      <c r="I109" s="157">
        <v>265111751.24000037</v>
      </c>
      <c r="J109" s="157"/>
      <c r="K109" s="24">
        <f t="shared" si="16"/>
        <v>43.766857326098986</v>
      </c>
      <c r="L109" s="24">
        <f t="shared" si="14"/>
        <v>98.557601061877705</v>
      </c>
    </row>
    <row r="110" spans="1:13">
      <c r="A110" s="175" t="s">
        <v>545</v>
      </c>
      <c r="B110" s="14"/>
      <c r="C110" s="15" t="s">
        <v>76</v>
      </c>
      <c r="D110" s="160">
        <v>5000000</v>
      </c>
      <c r="E110" s="157">
        <v>10227661.27</v>
      </c>
      <c r="F110" s="157">
        <v>5639452</v>
      </c>
      <c r="G110" s="157">
        <v>0</v>
      </c>
      <c r="H110" s="157">
        <v>0</v>
      </c>
      <c r="I110" s="157">
        <v>5639452</v>
      </c>
      <c r="J110" s="157"/>
      <c r="K110" s="24">
        <f t="shared" si="16"/>
        <v>55.13921365915553</v>
      </c>
      <c r="L110" s="24">
        <f t="shared" si="14"/>
        <v>100</v>
      </c>
    </row>
    <row r="111" spans="1:13">
      <c r="A111" s="175" t="s">
        <v>546</v>
      </c>
      <c r="B111" s="14"/>
      <c r="C111" s="15" t="s">
        <v>79</v>
      </c>
      <c r="D111" s="153">
        <v>128026148.40000001</v>
      </c>
      <c r="E111" s="157">
        <v>131202907.09999996</v>
      </c>
      <c r="F111" s="157">
        <v>71345687.5</v>
      </c>
      <c r="G111" s="157">
        <v>0</v>
      </c>
      <c r="H111" s="157">
        <v>39904456.960000001</v>
      </c>
      <c r="I111" s="157">
        <v>71060247.5</v>
      </c>
      <c r="J111" s="157"/>
      <c r="K111" s="24">
        <f t="shared" si="16"/>
        <v>54.16057393136834</v>
      </c>
      <c r="L111" s="24">
        <f t="shared" si="14"/>
        <v>99.5999197568879</v>
      </c>
    </row>
    <row r="112" spans="1:13" ht="16.5">
      <c r="A112" s="175" t="s">
        <v>547</v>
      </c>
      <c r="B112" s="14"/>
      <c r="C112" s="20" t="s">
        <v>548</v>
      </c>
      <c r="D112" s="153">
        <v>288000000</v>
      </c>
      <c r="E112" s="157">
        <v>288000000</v>
      </c>
      <c r="F112" s="157">
        <v>264035016.10999998</v>
      </c>
      <c r="G112" s="154">
        <v>152558170.45999998</v>
      </c>
      <c r="H112" s="154">
        <v>230846967.26999998</v>
      </c>
      <c r="I112" s="157">
        <v>263043753.42999998</v>
      </c>
      <c r="J112" s="157"/>
      <c r="K112" s="24">
        <f t="shared" si="16"/>
        <v>91.334636607638885</v>
      </c>
      <c r="L112" s="24">
        <f t="shared" si="14"/>
        <v>99.62457150774766</v>
      </c>
    </row>
    <row r="113" spans="1:12">
      <c r="A113" s="175" t="s">
        <v>496</v>
      </c>
      <c r="B113" s="14"/>
      <c r="C113" s="15" t="s">
        <v>82</v>
      </c>
      <c r="D113" s="153">
        <v>3682326439</v>
      </c>
      <c r="E113" s="157">
        <v>3682326439.0000019</v>
      </c>
      <c r="F113" s="157">
        <v>1401018868.8100011</v>
      </c>
      <c r="G113" s="154">
        <v>825128142.87999964</v>
      </c>
      <c r="H113" s="154">
        <v>1113379879.7700007</v>
      </c>
      <c r="I113" s="157">
        <v>1396888982.370002</v>
      </c>
      <c r="J113" s="157"/>
      <c r="K113" s="24">
        <f t="shared" si="16"/>
        <v>37.934957845544808</v>
      </c>
      <c r="L113" s="24">
        <f t="shared" si="14"/>
        <v>99.705222639613197</v>
      </c>
    </row>
    <row r="114" spans="1:12">
      <c r="A114" s="175" t="s">
        <v>549</v>
      </c>
      <c r="B114" s="14"/>
      <c r="C114" s="15" t="s">
        <v>550</v>
      </c>
      <c r="D114" s="153">
        <v>1015178824</v>
      </c>
      <c r="E114" s="157">
        <v>1015178824</v>
      </c>
      <c r="F114" s="157">
        <v>969149899.01999998</v>
      </c>
      <c r="G114" s="154">
        <v>955397246.98000002</v>
      </c>
      <c r="H114" s="154">
        <v>961582622.19999993</v>
      </c>
      <c r="I114" s="157">
        <v>968597841.70000005</v>
      </c>
      <c r="J114" s="157"/>
      <c r="K114" s="24">
        <f t="shared" si="16"/>
        <v>95.4115490592621</v>
      </c>
      <c r="L114" s="24">
        <f t="shared" si="14"/>
        <v>99.943036952223991</v>
      </c>
    </row>
    <row r="115" spans="1:12">
      <c r="A115" s="175"/>
      <c r="B115" s="14" t="s">
        <v>551</v>
      </c>
      <c r="C115" s="15"/>
      <c r="D115" s="158">
        <f t="shared" ref="D115:I115" si="23">SUM(D116:D125)</f>
        <v>14084592</v>
      </c>
      <c r="E115" s="158">
        <f t="shared" si="23"/>
        <v>14084592</v>
      </c>
      <c r="F115" s="158">
        <f t="shared" si="23"/>
        <v>2783524.93</v>
      </c>
      <c r="G115" s="158">
        <f t="shared" si="23"/>
        <v>0</v>
      </c>
      <c r="H115" s="158">
        <f t="shared" si="23"/>
        <v>0</v>
      </c>
      <c r="I115" s="158">
        <f t="shared" si="23"/>
        <v>10022.4</v>
      </c>
      <c r="J115" s="158"/>
      <c r="K115" s="22">
        <f t="shared" si="16"/>
        <v>7.1158610771259817E-2</v>
      </c>
      <c r="L115" s="22">
        <f t="shared" si="14"/>
        <v>0.36006144195015344</v>
      </c>
    </row>
    <row r="116" spans="1:12">
      <c r="A116" s="175" t="s">
        <v>507</v>
      </c>
      <c r="B116" s="14"/>
      <c r="C116" s="15" t="s">
        <v>552</v>
      </c>
      <c r="D116" s="160">
        <v>114762</v>
      </c>
      <c r="E116" s="160">
        <v>0</v>
      </c>
      <c r="F116" s="160">
        <v>0</v>
      </c>
      <c r="G116" s="160">
        <v>0</v>
      </c>
      <c r="H116" s="160">
        <v>0</v>
      </c>
      <c r="I116" s="160">
        <v>0</v>
      </c>
      <c r="J116" s="160"/>
      <c r="K116" s="24" t="str">
        <f t="shared" si="16"/>
        <v>n.a.</v>
      </c>
      <c r="L116" s="24" t="str">
        <f t="shared" si="14"/>
        <v>n.a.</v>
      </c>
    </row>
    <row r="117" spans="1:12">
      <c r="A117" s="175" t="s">
        <v>553</v>
      </c>
      <c r="B117" s="14"/>
      <c r="C117" s="15" t="s">
        <v>554</v>
      </c>
      <c r="D117" s="160">
        <v>183559</v>
      </c>
      <c r="E117" s="160">
        <v>0</v>
      </c>
      <c r="F117" s="160">
        <v>0</v>
      </c>
      <c r="G117" s="160">
        <v>0</v>
      </c>
      <c r="H117" s="160">
        <v>0</v>
      </c>
      <c r="I117" s="160">
        <v>0</v>
      </c>
      <c r="J117" s="160"/>
      <c r="K117" s="24" t="str">
        <f t="shared" si="16"/>
        <v>n.a.</v>
      </c>
      <c r="L117" s="24" t="str">
        <f t="shared" si="14"/>
        <v>n.a.</v>
      </c>
    </row>
    <row r="118" spans="1:12">
      <c r="A118" s="175" t="s">
        <v>555</v>
      </c>
      <c r="B118" s="14"/>
      <c r="C118" s="15" t="s">
        <v>556</v>
      </c>
      <c r="D118" s="160">
        <v>171787</v>
      </c>
      <c r="E118" s="160">
        <v>0</v>
      </c>
      <c r="F118" s="160">
        <v>0</v>
      </c>
      <c r="G118" s="160">
        <v>0</v>
      </c>
      <c r="H118" s="160">
        <v>0</v>
      </c>
      <c r="I118" s="160">
        <v>0</v>
      </c>
      <c r="J118" s="160"/>
      <c r="K118" s="24" t="str">
        <f t="shared" si="16"/>
        <v>n.a.</v>
      </c>
      <c r="L118" s="24" t="str">
        <f t="shared" si="14"/>
        <v>n.a.</v>
      </c>
    </row>
    <row r="119" spans="1:12">
      <c r="A119" s="175" t="s">
        <v>518</v>
      </c>
      <c r="B119" s="14"/>
      <c r="C119" s="20" t="s">
        <v>557</v>
      </c>
      <c r="D119" s="160">
        <v>3244393</v>
      </c>
      <c r="E119" s="160">
        <v>0</v>
      </c>
      <c r="F119" s="160">
        <v>0</v>
      </c>
      <c r="G119" s="160">
        <v>0</v>
      </c>
      <c r="H119" s="160">
        <v>0</v>
      </c>
      <c r="I119" s="160">
        <v>0</v>
      </c>
      <c r="J119" s="160"/>
      <c r="K119" s="24" t="str">
        <f t="shared" si="16"/>
        <v>n.a.</v>
      </c>
      <c r="L119" s="24" t="str">
        <f t="shared" si="14"/>
        <v>n.a.</v>
      </c>
    </row>
    <row r="120" spans="1:12">
      <c r="A120" s="175" t="s">
        <v>558</v>
      </c>
      <c r="B120" s="14"/>
      <c r="C120" s="20" t="s">
        <v>559</v>
      </c>
      <c r="D120" s="160">
        <v>158774</v>
      </c>
      <c r="E120" s="160">
        <v>0</v>
      </c>
      <c r="F120" s="160">
        <v>0</v>
      </c>
      <c r="G120" s="160">
        <v>0</v>
      </c>
      <c r="H120" s="160">
        <v>0</v>
      </c>
      <c r="I120" s="160">
        <v>0</v>
      </c>
      <c r="J120" s="160"/>
      <c r="K120" s="24" t="str">
        <f t="shared" si="16"/>
        <v>n.a.</v>
      </c>
      <c r="L120" s="24" t="str">
        <f t="shared" si="14"/>
        <v>n.a.</v>
      </c>
    </row>
    <row r="121" spans="1:12">
      <c r="A121" s="175" t="s">
        <v>560</v>
      </c>
      <c r="B121" s="14"/>
      <c r="C121" s="15" t="s">
        <v>561</v>
      </c>
      <c r="D121" s="160">
        <v>3905669</v>
      </c>
      <c r="E121" s="160">
        <v>0</v>
      </c>
      <c r="F121" s="160">
        <v>0</v>
      </c>
      <c r="G121" s="160">
        <v>0</v>
      </c>
      <c r="H121" s="160">
        <v>0</v>
      </c>
      <c r="I121" s="160">
        <v>0</v>
      </c>
      <c r="J121" s="160"/>
      <c r="K121" s="24" t="str">
        <f t="shared" si="16"/>
        <v>n.a.</v>
      </c>
      <c r="L121" s="24" t="str">
        <f t="shared" si="14"/>
        <v>n.a.</v>
      </c>
    </row>
    <row r="122" spans="1:12">
      <c r="A122" s="175" t="s">
        <v>562</v>
      </c>
      <c r="B122" s="14"/>
      <c r="C122" s="15" t="s">
        <v>563</v>
      </c>
      <c r="D122" s="160">
        <v>888348</v>
      </c>
      <c r="E122" s="160">
        <v>0</v>
      </c>
      <c r="F122" s="160">
        <v>0</v>
      </c>
      <c r="G122" s="160">
        <v>0</v>
      </c>
      <c r="H122" s="160">
        <v>0</v>
      </c>
      <c r="I122" s="160">
        <v>0</v>
      </c>
      <c r="J122" s="160"/>
      <c r="K122" s="24" t="str">
        <f t="shared" si="16"/>
        <v>n.a.</v>
      </c>
      <c r="L122" s="24" t="str">
        <f t="shared" si="14"/>
        <v>n.a.</v>
      </c>
    </row>
    <row r="123" spans="1:12">
      <c r="A123" s="175" t="s">
        <v>438</v>
      </c>
      <c r="B123" s="14"/>
      <c r="C123" s="15" t="s">
        <v>25</v>
      </c>
      <c r="D123" s="153">
        <v>544405</v>
      </c>
      <c r="E123" s="160">
        <v>0</v>
      </c>
      <c r="F123" s="160">
        <v>0</v>
      </c>
      <c r="G123" s="160">
        <v>0</v>
      </c>
      <c r="H123" s="160">
        <v>0</v>
      </c>
      <c r="I123" s="160">
        <v>0</v>
      </c>
      <c r="J123" s="160"/>
      <c r="K123" s="24" t="str">
        <f t="shared" si="16"/>
        <v>n.a.</v>
      </c>
      <c r="L123" s="24" t="str">
        <f t="shared" si="14"/>
        <v>n.a.</v>
      </c>
    </row>
    <row r="124" spans="1:12">
      <c r="A124" s="175" t="s">
        <v>451</v>
      </c>
      <c r="B124" s="14"/>
      <c r="C124" s="15" t="s">
        <v>564</v>
      </c>
      <c r="D124" s="153">
        <v>3691769</v>
      </c>
      <c r="E124" s="154">
        <v>14084592</v>
      </c>
      <c r="F124" s="154">
        <v>2783524.93</v>
      </c>
      <c r="G124" s="160">
        <v>0</v>
      </c>
      <c r="H124" s="160">
        <v>0</v>
      </c>
      <c r="I124" s="160">
        <v>10022.4</v>
      </c>
      <c r="J124" s="160"/>
      <c r="K124" s="24">
        <f t="shared" si="16"/>
        <v>7.1158610771259817E-2</v>
      </c>
      <c r="L124" s="24">
        <f t="shared" si="14"/>
        <v>0.36006144195015344</v>
      </c>
    </row>
    <row r="125" spans="1:12">
      <c r="A125" s="175" t="s">
        <v>519</v>
      </c>
      <c r="B125" s="14"/>
      <c r="C125" s="15" t="s">
        <v>565</v>
      </c>
      <c r="D125" s="153">
        <v>1181126</v>
      </c>
      <c r="E125" s="154">
        <v>0</v>
      </c>
      <c r="F125" s="154">
        <v>0</v>
      </c>
      <c r="G125" s="160">
        <v>0</v>
      </c>
      <c r="H125" s="160">
        <v>0</v>
      </c>
      <c r="I125" s="160">
        <v>0</v>
      </c>
      <c r="J125" s="160"/>
      <c r="K125" s="24" t="str">
        <f t="shared" si="16"/>
        <v>n.a.</v>
      </c>
      <c r="L125" s="24" t="str">
        <f t="shared" si="14"/>
        <v>n.a.</v>
      </c>
    </row>
    <row r="126" spans="1:12">
      <c r="A126" s="175"/>
      <c r="B126" s="14" t="s">
        <v>566</v>
      </c>
      <c r="C126" s="14"/>
      <c r="D126" s="151">
        <f t="shared" ref="D126:I126" si="24">SUM(D127:D130)</f>
        <v>20994290</v>
      </c>
      <c r="E126" s="151">
        <f t="shared" si="24"/>
        <v>20994290</v>
      </c>
      <c r="F126" s="151">
        <f t="shared" si="24"/>
        <v>15555816</v>
      </c>
      <c r="G126" s="151">
        <f t="shared" si="24"/>
        <v>0</v>
      </c>
      <c r="H126" s="151">
        <f t="shared" si="24"/>
        <v>0</v>
      </c>
      <c r="I126" s="151">
        <f t="shared" si="24"/>
        <v>0</v>
      </c>
      <c r="J126" s="151"/>
      <c r="K126" s="156">
        <f t="shared" si="16"/>
        <v>0</v>
      </c>
      <c r="L126" s="156">
        <f t="shared" si="14"/>
        <v>0</v>
      </c>
    </row>
    <row r="127" spans="1:12">
      <c r="A127" s="175" t="s">
        <v>567</v>
      </c>
      <c r="B127" s="14"/>
      <c r="C127" s="15" t="s">
        <v>568</v>
      </c>
      <c r="D127" s="153">
        <v>10200000</v>
      </c>
      <c r="E127" s="155">
        <v>10200000</v>
      </c>
      <c r="F127" s="155">
        <v>8748500</v>
      </c>
      <c r="G127" s="154">
        <v>0</v>
      </c>
      <c r="H127" s="160">
        <v>0</v>
      </c>
      <c r="I127" s="160">
        <v>0</v>
      </c>
      <c r="J127" s="160"/>
      <c r="K127" s="24">
        <f t="shared" si="16"/>
        <v>0</v>
      </c>
      <c r="L127" s="24">
        <f t="shared" si="14"/>
        <v>0</v>
      </c>
    </row>
    <row r="128" spans="1:12">
      <c r="A128" s="175" t="s">
        <v>569</v>
      </c>
      <c r="B128" s="14"/>
      <c r="C128" s="15" t="s">
        <v>570</v>
      </c>
      <c r="D128" s="153">
        <v>5423892</v>
      </c>
      <c r="E128" s="155">
        <v>5423892</v>
      </c>
      <c r="F128" s="155">
        <v>4870296</v>
      </c>
      <c r="G128" s="154">
        <v>0</v>
      </c>
      <c r="H128" s="160">
        <v>0</v>
      </c>
      <c r="I128" s="160">
        <v>0</v>
      </c>
      <c r="J128" s="160"/>
      <c r="K128" s="24">
        <f t="shared" si="16"/>
        <v>0</v>
      </c>
      <c r="L128" s="24">
        <f t="shared" si="14"/>
        <v>0</v>
      </c>
    </row>
    <row r="129" spans="1:12" ht="16.5">
      <c r="A129" s="175" t="s">
        <v>571</v>
      </c>
      <c r="B129" s="14"/>
      <c r="C129" s="20" t="s">
        <v>572</v>
      </c>
      <c r="D129" s="153">
        <v>5120398</v>
      </c>
      <c r="E129" s="155">
        <v>5120398</v>
      </c>
      <c r="F129" s="155">
        <v>1937020</v>
      </c>
      <c r="G129" s="154">
        <v>0</v>
      </c>
      <c r="H129" s="160">
        <v>0</v>
      </c>
      <c r="I129" s="160">
        <v>0</v>
      </c>
      <c r="J129" s="160"/>
      <c r="K129" s="24">
        <f t="shared" si="16"/>
        <v>0</v>
      </c>
      <c r="L129" s="24">
        <f t="shared" si="14"/>
        <v>0</v>
      </c>
    </row>
    <row r="130" spans="1:12">
      <c r="A130" s="175" t="s">
        <v>573</v>
      </c>
      <c r="B130" s="14"/>
      <c r="C130" s="15" t="s">
        <v>574</v>
      </c>
      <c r="D130" s="153">
        <v>250000</v>
      </c>
      <c r="E130" s="155">
        <v>250000</v>
      </c>
      <c r="F130" s="155">
        <v>0</v>
      </c>
      <c r="G130" s="154">
        <v>0</v>
      </c>
      <c r="H130" s="160">
        <v>0</v>
      </c>
      <c r="I130" s="160">
        <v>0</v>
      </c>
      <c r="J130" s="160"/>
      <c r="K130" s="24">
        <f t="shared" si="16"/>
        <v>0</v>
      </c>
      <c r="L130" s="24" t="str">
        <f t="shared" si="14"/>
        <v>n.a.</v>
      </c>
    </row>
    <row r="131" spans="1:12">
      <c r="A131" s="175"/>
      <c r="B131" s="161" t="s">
        <v>90</v>
      </c>
      <c r="C131" s="16"/>
      <c r="D131" s="151">
        <f t="shared" ref="D131:I131" si="25">D132</f>
        <v>23609668</v>
      </c>
      <c r="E131" s="151">
        <f t="shared" si="25"/>
        <v>23713480.350000001</v>
      </c>
      <c r="F131" s="151">
        <f t="shared" si="25"/>
        <v>10732862.35</v>
      </c>
      <c r="G131" s="151">
        <f t="shared" si="25"/>
        <v>5100794.3500000006</v>
      </c>
      <c r="H131" s="151">
        <f t="shared" si="25"/>
        <v>6307014.7600000016</v>
      </c>
      <c r="I131" s="151">
        <f t="shared" si="25"/>
        <v>7757021.6500000004</v>
      </c>
      <c r="J131" s="151"/>
      <c r="K131" s="22">
        <f t="shared" si="16"/>
        <v>32.711443177087247</v>
      </c>
      <c r="L131" s="22">
        <f t="shared" si="14"/>
        <v>72.27355943868973</v>
      </c>
    </row>
    <row r="132" spans="1:12" ht="16.5">
      <c r="A132" s="175" t="s">
        <v>575</v>
      </c>
      <c r="B132" s="161"/>
      <c r="C132" s="116" t="s">
        <v>576</v>
      </c>
      <c r="D132" s="155">
        <v>23609668</v>
      </c>
      <c r="E132" s="155">
        <v>23713480.350000001</v>
      </c>
      <c r="F132" s="155">
        <v>10732862.35</v>
      </c>
      <c r="G132" s="154">
        <v>5100794.3500000006</v>
      </c>
      <c r="H132" s="154">
        <v>6307014.7600000016</v>
      </c>
      <c r="I132" s="155">
        <v>7757021.6500000004</v>
      </c>
      <c r="J132" s="155"/>
      <c r="K132" s="24">
        <f t="shared" si="16"/>
        <v>32.711443177087247</v>
      </c>
      <c r="L132" s="24">
        <f t="shared" si="14"/>
        <v>72.27355943868973</v>
      </c>
    </row>
    <row r="133" spans="1:12">
      <c r="A133" s="175"/>
      <c r="B133" s="161" t="s">
        <v>93</v>
      </c>
      <c r="C133" s="16"/>
      <c r="D133" s="151">
        <f>D134</f>
        <v>70000000</v>
      </c>
      <c r="E133" s="151">
        <f>SUM(E134:E134)</f>
        <v>70000000</v>
      </c>
      <c r="F133" s="151">
        <f>SUM(F134:F134)</f>
        <v>14000000</v>
      </c>
      <c r="G133" s="151">
        <f>SUM(G134:G134)</f>
        <v>0</v>
      </c>
      <c r="H133" s="151">
        <f>SUM(H134:H134)</f>
        <v>9000000</v>
      </c>
      <c r="I133" s="151">
        <f>SUM(I134:I134)</f>
        <v>14000000</v>
      </c>
      <c r="J133" s="151"/>
      <c r="K133" s="24">
        <f t="shared" si="16"/>
        <v>20</v>
      </c>
      <c r="L133" s="24">
        <f t="shared" si="14"/>
        <v>100</v>
      </c>
    </row>
    <row r="134" spans="1:12">
      <c r="A134" s="175" t="s">
        <v>518</v>
      </c>
      <c r="B134" s="161"/>
      <c r="C134" s="16" t="s">
        <v>94</v>
      </c>
      <c r="D134" s="155">
        <v>70000000</v>
      </c>
      <c r="E134" s="157">
        <v>70000000</v>
      </c>
      <c r="F134" s="157">
        <v>14000000</v>
      </c>
      <c r="G134" s="157">
        <v>0</v>
      </c>
      <c r="H134" s="157">
        <v>9000000</v>
      </c>
      <c r="I134" s="157">
        <v>14000000</v>
      </c>
      <c r="J134" s="157"/>
      <c r="K134" s="24">
        <f t="shared" si="16"/>
        <v>20</v>
      </c>
      <c r="L134" s="24">
        <f t="shared" si="14"/>
        <v>100</v>
      </c>
    </row>
    <row r="135" spans="1:12">
      <c r="A135" s="175"/>
      <c r="B135" s="161" t="s">
        <v>577</v>
      </c>
      <c r="C135" s="16"/>
      <c r="D135" s="151">
        <f t="shared" ref="D135:I135" si="26">D136</f>
        <v>42653673</v>
      </c>
      <c r="E135" s="151">
        <f t="shared" si="26"/>
        <v>42653673</v>
      </c>
      <c r="F135" s="151">
        <f t="shared" si="26"/>
        <v>23000378</v>
      </c>
      <c r="G135" s="151">
        <f t="shared" si="26"/>
        <v>20333349</v>
      </c>
      <c r="H135" s="151">
        <f t="shared" si="26"/>
        <v>21164488</v>
      </c>
      <c r="I135" s="151">
        <f t="shared" si="26"/>
        <v>23000378</v>
      </c>
      <c r="J135" s="151"/>
      <c r="K135" s="22">
        <f t="shared" si="16"/>
        <v>53.923557767229092</v>
      </c>
      <c r="L135" s="22">
        <f t="shared" si="14"/>
        <v>100</v>
      </c>
    </row>
    <row r="136" spans="1:12">
      <c r="A136" s="175" t="s">
        <v>519</v>
      </c>
      <c r="B136" s="161"/>
      <c r="C136" s="20" t="s">
        <v>578</v>
      </c>
      <c r="D136" s="155">
        <v>42653673</v>
      </c>
      <c r="E136" s="154">
        <v>42653673</v>
      </c>
      <c r="F136" s="154">
        <v>23000378</v>
      </c>
      <c r="G136" s="154">
        <v>20333349</v>
      </c>
      <c r="H136" s="154">
        <v>21164488</v>
      </c>
      <c r="I136" s="154">
        <v>23000378</v>
      </c>
      <c r="J136" s="154"/>
      <c r="K136" s="24">
        <f t="shared" si="16"/>
        <v>53.923557767229092</v>
      </c>
      <c r="L136" s="24">
        <f t="shared" si="14"/>
        <v>100</v>
      </c>
    </row>
    <row r="137" spans="1:12">
      <c r="A137" s="175"/>
      <c r="B137" s="161" t="s">
        <v>579</v>
      </c>
      <c r="C137" s="16"/>
      <c r="D137" s="162">
        <f t="shared" ref="D137:I137" si="27">SUM(D138:D149)</f>
        <v>15550869.15</v>
      </c>
      <c r="E137" s="162">
        <f t="shared" si="27"/>
        <v>15550869.15</v>
      </c>
      <c r="F137" s="162">
        <f t="shared" si="27"/>
        <v>8727388.9699999951</v>
      </c>
      <c r="G137" s="162">
        <f t="shared" si="27"/>
        <v>221380.66999999998</v>
      </c>
      <c r="H137" s="162">
        <f t="shared" si="27"/>
        <v>928993.63999999978</v>
      </c>
      <c r="I137" s="162">
        <f t="shared" si="27"/>
        <v>4536886.0099999951</v>
      </c>
      <c r="J137" s="162"/>
      <c r="K137" s="22">
        <f t="shared" si="16"/>
        <v>29.17448514445249</v>
      </c>
      <c r="L137" s="22">
        <f t="shared" si="14"/>
        <v>51.984459791987447</v>
      </c>
    </row>
    <row r="138" spans="1:12" ht="16.5">
      <c r="A138" s="175" t="s">
        <v>580</v>
      </c>
      <c r="B138" s="163"/>
      <c r="C138" s="20" t="s">
        <v>581</v>
      </c>
      <c r="D138" s="155">
        <v>499995</v>
      </c>
      <c r="E138" s="154">
        <v>499995</v>
      </c>
      <c r="F138" s="154">
        <v>227250</v>
      </c>
      <c r="G138" s="154">
        <v>18025.02</v>
      </c>
      <c r="H138" s="154">
        <v>18025.02</v>
      </c>
      <c r="I138" s="154">
        <v>101383.02</v>
      </c>
      <c r="J138" s="154"/>
      <c r="K138" s="24">
        <f t="shared" si="16"/>
        <v>20.276806768067683</v>
      </c>
      <c r="L138" s="24">
        <f t="shared" si="14"/>
        <v>44.612990099009906</v>
      </c>
    </row>
    <row r="139" spans="1:12">
      <c r="A139" s="175" t="s">
        <v>582</v>
      </c>
      <c r="B139" s="163"/>
      <c r="C139" s="20" t="s">
        <v>583</v>
      </c>
      <c r="D139" s="155">
        <v>3046877.85</v>
      </c>
      <c r="E139" s="154">
        <v>3046877.85</v>
      </c>
      <c r="F139" s="154">
        <v>1777847.7599999998</v>
      </c>
      <c r="G139" s="154">
        <v>0</v>
      </c>
      <c r="H139" s="154">
        <v>0</v>
      </c>
      <c r="I139" s="154">
        <v>616526.06999999937</v>
      </c>
      <c r="J139" s="154"/>
      <c r="K139" s="24">
        <f t="shared" si="16"/>
        <v>20.234682857404319</v>
      </c>
      <c r="L139" s="24">
        <f t="shared" ref="L139:L155" si="28">IFERROR(+I139/F139*100,"n.a.")</f>
        <v>34.67822632912052</v>
      </c>
    </row>
    <row r="140" spans="1:12" ht="16.5">
      <c r="A140" s="175" t="s">
        <v>584</v>
      </c>
      <c r="B140" s="163"/>
      <c r="C140" s="20" t="s">
        <v>585</v>
      </c>
      <c r="D140" s="155">
        <v>392502</v>
      </c>
      <c r="E140" s="154">
        <v>392502</v>
      </c>
      <c r="F140" s="154">
        <v>196251.03000000003</v>
      </c>
      <c r="G140" s="154">
        <v>0</v>
      </c>
      <c r="H140" s="154">
        <v>0</v>
      </c>
      <c r="I140" s="154">
        <v>65520.020000000004</v>
      </c>
      <c r="J140" s="154"/>
      <c r="K140" s="24">
        <f t="shared" si="16"/>
        <v>16.692913666681957</v>
      </c>
      <c r="L140" s="24">
        <f t="shared" si="28"/>
        <v>33.385822229824733</v>
      </c>
    </row>
    <row r="141" spans="1:12">
      <c r="A141" s="175" t="s">
        <v>586</v>
      </c>
      <c r="B141" s="163"/>
      <c r="C141" s="20" t="s">
        <v>587</v>
      </c>
      <c r="D141" s="155">
        <v>1084098.0000000009</v>
      </c>
      <c r="E141" s="154">
        <v>1084098.0000000009</v>
      </c>
      <c r="F141" s="154">
        <v>620343.96000000008</v>
      </c>
      <c r="G141" s="154">
        <v>0</v>
      </c>
      <c r="H141" s="154">
        <v>0</v>
      </c>
      <c r="I141" s="154">
        <v>254603.75999999995</v>
      </c>
      <c r="J141" s="154"/>
      <c r="K141" s="24">
        <f t="shared" si="16"/>
        <v>23.485308523768122</v>
      </c>
      <c r="L141" s="24">
        <f t="shared" si="28"/>
        <v>41.042353342168418</v>
      </c>
    </row>
    <row r="142" spans="1:12" ht="24.75">
      <c r="A142" s="175" t="s">
        <v>588</v>
      </c>
      <c r="B142" s="163"/>
      <c r="C142" s="20" t="s">
        <v>589</v>
      </c>
      <c r="D142" s="155">
        <v>1320698.9699999993</v>
      </c>
      <c r="E142" s="154">
        <v>1320698.9699999993</v>
      </c>
      <c r="F142" s="154">
        <v>742849.47000000079</v>
      </c>
      <c r="G142" s="154">
        <v>18402.839999999975</v>
      </c>
      <c r="H142" s="154">
        <v>181949.90999999989</v>
      </c>
      <c r="I142" s="154">
        <v>504622.14999999973</v>
      </c>
      <c r="J142" s="154"/>
      <c r="K142" s="24">
        <f t="shared" ref="K142:K155" si="29">IFERROR(+I142/E142*100,"n.a.")</f>
        <v>38.208718372817394</v>
      </c>
      <c r="L142" s="24">
        <f t="shared" si="28"/>
        <v>67.930606452475388</v>
      </c>
    </row>
    <row r="143" spans="1:12">
      <c r="A143" s="175" t="s">
        <v>590</v>
      </c>
      <c r="B143" s="163"/>
      <c r="C143" s="20" t="s">
        <v>591</v>
      </c>
      <c r="D143" s="155">
        <v>985803.24000000011</v>
      </c>
      <c r="E143" s="154">
        <v>985803.24000000011</v>
      </c>
      <c r="F143" s="154">
        <v>490467.53000000026</v>
      </c>
      <c r="G143" s="154">
        <v>95040.62</v>
      </c>
      <c r="H143" s="154">
        <v>112322.08999999994</v>
      </c>
      <c r="I143" s="154">
        <v>129277.18999999994</v>
      </c>
      <c r="J143" s="154"/>
      <c r="K143" s="24">
        <f t="shared" si="29"/>
        <v>13.113893802986478</v>
      </c>
      <c r="L143" s="24">
        <f t="shared" si="28"/>
        <v>26.357950749563358</v>
      </c>
    </row>
    <row r="144" spans="1:12" ht="16.5">
      <c r="A144" s="175" t="s">
        <v>592</v>
      </c>
      <c r="B144" s="163"/>
      <c r="C144" s="20" t="s">
        <v>593</v>
      </c>
      <c r="D144" s="155">
        <v>4570317.0899999989</v>
      </c>
      <c r="E144" s="154">
        <v>4570317.0899999989</v>
      </c>
      <c r="F144" s="154">
        <v>2742190.2599999942</v>
      </c>
      <c r="G144" s="154">
        <v>0</v>
      </c>
      <c r="H144" s="154">
        <v>0</v>
      </c>
      <c r="I144" s="154">
        <v>1974953.8199999963</v>
      </c>
      <c r="J144" s="154"/>
      <c r="K144" s="24">
        <f t="shared" si="29"/>
        <v>43.21262138071905</v>
      </c>
      <c r="L144" s="24">
        <f t="shared" si="28"/>
        <v>72.02103547694756</v>
      </c>
    </row>
    <row r="145" spans="1:13">
      <c r="A145" s="175" t="s">
        <v>594</v>
      </c>
      <c r="B145" s="163"/>
      <c r="C145" s="20" t="s">
        <v>595</v>
      </c>
      <c r="D145" s="155">
        <v>471000</v>
      </c>
      <c r="E145" s="154">
        <v>471000</v>
      </c>
      <c r="F145" s="154">
        <v>243000</v>
      </c>
      <c r="G145" s="154">
        <v>0</v>
      </c>
      <c r="H145" s="154">
        <v>136500.01</v>
      </c>
      <c r="I145" s="154">
        <v>197100</v>
      </c>
      <c r="J145" s="154"/>
      <c r="K145" s="24">
        <f t="shared" si="29"/>
        <v>41.847133757961785</v>
      </c>
      <c r="L145" s="24">
        <f t="shared" si="28"/>
        <v>81.111111111111114</v>
      </c>
    </row>
    <row r="146" spans="1:13">
      <c r="A146" s="175" t="s">
        <v>438</v>
      </c>
      <c r="B146" s="163"/>
      <c r="C146" s="20" t="s">
        <v>25</v>
      </c>
      <c r="D146" s="155">
        <v>880002</v>
      </c>
      <c r="E146" s="154">
        <v>880002</v>
      </c>
      <c r="F146" s="154">
        <v>528001.20000000007</v>
      </c>
      <c r="G146" s="154">
        <v>0</v>
      </c>
      <c r="H146" s="154">
        <v>383540</v>
      </c>
      <c r="I146" s="154">
        <v>392680</v>
      </c>
      <c r="J146" s="154"/>
      <c r="K146" s="24">
        <f t="shared" si="29"/>
        <v>44.62262585766851</v>
      </c>
      <c r="L146" s="24">
        <f t="shared" si="28"/>
        <v>74.371043096114164</v>
      </c>
    </row>
    <row r="147" spans="1:13">
      <c r="A147" s="175" t="s">
        <v>439</v>
      </c>
      <c r="B147" s="163"/>
      <c r="C147" s="20" t="s">
        <v>26</v>
      </c>
      <c r="D147" s="155">
        <v>164999.99999999997</v>
      </c>
      <c r="E147" s="154">
        <v>164999.99999999997</v>
      </c>
      <c r="F147" s="154">
        <v>91608.119999999908</v>
      </c>
      <c r="G147" s="154">
        <v>0</v>
      </c>
      <c r="H147" s="154">
        <v>0</v>
      </c>
      <c r="I147" s="154">
        <v>74999.959999999992</v>
      </c>
      <c r="J147" s="154"/>
      <c r="K147" s="24">
        <f t="shared" si="29"/>
        <v>45.454521212121215</v>
      </c>
      <c r="L147" s="24">
        <f t="shared" si="28"/>
        <v>81.870428079956298</v>
      </c>
    </row>
    <row r="148" spans="1:13" ht="16.5">
      <c r="A148" s="175" t="s">
        <v>596</v>
      </c>
      <c r="B148" s="163"/>
      <c r="C148" s="20" t="s">
        <v>597</v>
      </c>
      <c r="D148" s="155">
        <v>1200003.0000000012</v>
      </c>
      <c r="E148" s="154">
        <v>1200003.0000000012</v>
      </c>
      <c r="F148" s="154">
        <v>545022.23999999976</v>
      </c>
      <c r="G148" s="154">
        <v>0</v>
      </c>
      <c r="H148" s="154">
        <v>0</v>
      </c>
      <c r="I148" s="154">
        <v>0</v>
      </c>
      <c r="J148" s="154"/>
      <c r="K148" s="24">
        <f t="shared" si="29"/>
        <v>0</v>
      </c>
      <c r="L148" s="24">
        <f t="shared" si="28"/>
        <v>0</v>
      </c>
    </row>
    <row r="149" spans="1:13">
      <c r="A149" s="175" t="s">
        <v>598</v>
      </c>
      <c r="B149" s="163"/>
      <c r="C149" s="20" t="s">
        <v>599</v>
      </c>
      <c r="D149" s="155">
        <v>934572</v>
      </c>
      <c r="E149" s="154">
        <v>934572</v>
      </c>
      <c r="F149" s="154">
        <v>522557.39999999997</v>
      </c>
      <c r="G149" s="154">
        <v>89912.19</v>
      </c>
      <c r="H149" s="154">
        <v>96656.61</v>
      </c>
      <c r="I149" s="154">
        <v>225220.02</v>
      </c>
      <c r="J149" s="154"/>
      <c r="K149" s="24">
        <f t="shared" si="29"/>
        <v>24.098733965922367</v>
      </c>
      <c r="L149" s="24">
        <f t="shared" si="28"/>
        <v>43.099575281107875</v>
      </c>
    </row>
    <row r="150" spans="1:13">
      <c r="A150" s="175"/>
      <c r="B150" s="161" t="s">
        <v>600</v>
      </c>
      <c r="C150" s="16"/>
      <c r="D150" s="151">
        <f t="shared" ref="D150:I150" si="30">SUM(D151:D152)</f>
        <v>14562657890</v>
      </c>
      <c r="E150" s="151">
        <f t="shared" si="30"/>
        <v>15996377500.520008</v>
      </c>
      <c r="F150" s="151">
        <f t="shared" si="30"/>
        <v>7613522558.6200008</v>
      </c>
      <c r="G150" s="151">
        <f t="shared" si="30"/>
        <v>4561810956.4199982</v>
      </c>
      <c r="H150" s="151">
        <f t="shared" si="30"/>
        <v>5743541366.829999</v>
      </c>
      <c r="I150" s="151">
        <f t="shared" si="30"/>
        <v>6980953428.119997</v>
      </c>
      <c r="J150" s="151"/>
      <c r="K150" s="156">
        <f t="shared" si="29"/>
        <v>43.640839483145868</v>
      </c>
      <c r="L150" s="156">
        <f t="shared" si="28"/>
        <v>91.691505139315424</v>
      </c>
    </row>
    <row r="151" spans="1:13">
      <c r="A151" s="175" t="s">
        <v>553</v>
      </c>
      <c r="B151" s="161"/>
      <c r="C151" s="16" t="s">
        <v>601</v>
      </c>
      <c r="D151" s="155">
        <v>9294098286</v>
      </c>
      <c r="E151" s="164">
        <v>9013024392.8100071</v>
      </c>
      <c r="F151" s="164">
        <v>4470786892.8500004</v>
      </c>
      <c r="G151" s="154">
        <v>2839955673.0699992</v>
      </c>
      <c r="H151" s="154">
        <v>3559866176.7599983</v>
      </c>
      <c r="I151" s="164">
        <v>4299367898.3399954</v>
      </c>
      <c r="J151" s="164"/>
      <c r="K151" s="24">
        <f t="shared" si="29"/>
        <v>47.701722651164083</v>
      </c>
      <c r="L151" s="24">
        <f t="shared" si="28"/>
        <v>96.165798133117235</v>
      </c>
    </row>
    <row r="152" spans="1:13">
      <c r="A152" s="175" t="s">
        <v>602</v>
      </c>
      <c r="B152" s="165"/>
      <c r="C152" s="148" t="s">
        <v>603</v>
      </c>
      <c r="D152" s="155">
        <v>5268559604</v>
      </c>
      <c r="E152" s="164">
        <v>6983353107.71</v>
      </c>
      <c r="F152" s="164">
        <v>3142735665.7700005</v>
      </c>
      <c r="G152" s="154">
        <v>1721855283.3499987</v>
      </c>
      <c r="H152" s="154">
        <v>2183675190.0700006</v>
      </c>
      <c r="I152" s="164">
        <v>2681585529.7800012</v>
      </c>
      <c r="J152" s="164"/>
      <c r="K152" s="24">
        <f t="shared" si="29"/>
        <v>38.399684054632516</v>
      </c>
      <c r="L152" s="24">
        <f t="shared" si="28"/>
        <v>85.326473969390833</v>
      </c>
    </row>
    <row r="153" spans="1:13">
      <c r="A153" s="175"/>
      <c r="B153" s="161" t="s">
        <v>604</v>
      </c>
      <c r="C153" s="16"/>
      <c r="D153" s="151">
        <f t="shared" ref="D153:I153" si="31">SUM(D154,D155)</f>
        <v>197021889.99999991</v>
      </c>
      <c r="E153" s="151">
        <f t="shared" si="31"/>
        <v>193041598.99999991</v>
      </c>
      <c r="F153" s="151">
        <f t="shared" si="31"/>
        <v>85927174.099999994</v>
      </c>
      <c r="G153" s="151">
        <f t="shared" si="31"/>
        <v>54059268.690000027</v>
      </c>
      <c r="H153" s="151">
        <f t="shared" si="31"/>
        <v>69062904.409999982</v>
      </c>
      <c r="I153" s="151">
        <f t="shared" si="31"/>
        <v>80810471</v>
      </c>
      <c r="J153" s="151"/>
      <c r="K153" s="22">
        <f t="shared" si="29"/>
        <v>41.861687542279441</v>
      </c>
      <c r="L153" s="22">
        <f t="shared" si="28"/>
        <v>94.045302718735641</v>
      </c>
    </row>
    <row r="154" spans="1:13">
      <c r="A154" s="175" t="s">
        <v>507</v>
      </c>
      <c r="B154" s="161"/>
      <c r="C154" s="16" t="s">
        <v>605</v>
      </c>
      <c r="D154" s="155">
        <v>173149108</v>
      </c>
      <c r="E154" s="164">
        <v>169275540</v>
      </c>
      <c r="F154" s="164">
        <v>74225405</v>
      </c>
      <c r="G154" s="154">
        <v>45322849</v>
      </c>
      <c r="H154" s="154">
        <v>58464822</v>
      </c>
      <c r="I154" s="154">
        <v>69108779</v>
      </c>
      <c r="J154" s="154"/>
      <c r="K154" s="24">
        <f t="shared" si="29"/>
        <v>40.826205014616995</v>
      </c>
      <c r="L154" s="24">
        <f t="shared" si="28"/>
        <v>93.10663781490986</v>
      </c>
    </row>
    <row r="155" spans="1:13">
      <c r="A155" s="175" t="s">
        <v>485</v>
      </c>
      <c r="B155" s="166"/>
      <c r="C155" s="149" t="s">
        <v>606</v>
      </c>
      <c r="D155" s="167">
        <v>23872781.999999914</v>
      </c>
      <c r="E155" s="168">
        <v>23766058.999999903</v>
      </c>
      <c r="F155" s="168">
        <v>11701769.099999998</v>
      </c>
      <c r="G155" s="169">
        <v>8736419.6900000256</v>
      </c>
      <c r="H155" s="169">
        <v>10598082.409999976</v>
      </c>
      <c r="I155" s="169">
        <v>11701692</v>
      </c>
      <c r="J155" s="169"/>
      <c r="K155" s="170">
        <f t="shared" si="29"/>
        <v>49.236989607742906</v>
      </c>
      <c r="L155" s="170">
        <f t="shared" si="28"/>
        <v>99.999341125266284</v>
      </c>
    </row>
    <row r="156" spans="1:13" ht="12.75" customHeight="1">
      <c r="A156" s="175"/>
      <c r="B156" s="460" t="s">
        <v>406</v>
      </c>
      <c r="C156" s="460"/>
      <c r="D156" s="460"/>
      <c r="E156" s="460"/>
      <c r="F156" s="460"/>
      <c r="G156" s="460"/>
      <c r="H156" s="460"/>
      <c r="I156" s="460"/>
      <c r="J156" s="460"/>
      <c r="K156" s="460"/>
      <c r="L156" s="460"/>
    </row>
    <row r="157" spans="1:13" ht="12.75" customHeight="1">
      <c r="A157" s="175"/>
      <c r="B157" s="447" t="s">
        <v>407</v>
      </c>
      <c r="C157" s="447"/>
      <c r="D157" s="447"/>
      <c r="E157" s="447"/>
      <c r="F157" s="447"/>
      <c r="G157" s="447"/>
      <c r="H157" s="447"/>
      <c r="I157" s="447"/>
      <c r="J157" s="447"/>
      <c r="K157" s="447"/>
      <c r="L157" s="447"/>
    </row>
    <row r="158" spans="1:13" ht="15.75" customHeight="1">
      <c r="A158" s="175"/>
      <c r="B158" s="447" t="s">
        <v>103</v>
      </c>
      <c r="C158" s="447"/>
      <c r="D158" s="447"/>
      <c r="E158" s="447"/>
      <c r="F158" s="447"/>
      <c r="G158" s="447"/>
      <c r="H158" s="447"/>
      <c r="I158" s="447"/>
      <c r="J158" s="447"/>
      <c r="K158" s="447"/>
      <c r="L158" s="447"/>
      <c r="M158" s="150"/>
    </row>
    <row r="159" spans="1:13" ht="12.75" customHeight="1">
      <c r="A159" s="175"/>
      <c r="B159" s="447" t="s">
        <v>613</v>
      </c>
      <c r="C159" s="447"/>
      <c r="D159" s="447"/>
      <c r="E159" s="447"/>
      <c r="F159" s="447"/>
      <c r="G159" s="447"/>
      <c r="H159" s="447"/>
      <c r="I159" s="447"/>
      <c r="J159" s="447"/>
      <c r="K159" s="447"/>
      <c r="L159" s="447"/>
    </row>
    <row r="160" spans="1:13" ht="17.25" customHeight="1">
      <c r="A160" s="175"/>
      <c r="B160" s="447" t="s">
        <v>614</v>
      </c>
      <c r="C160" s="447"/>
      <c r="D160" s="447"/>
      <c r="E160" s="447"/>
      <c r="F160" s="447"/>
      <c r="G160" s="447"/>
      <c r="H160" s="447"/>
      <c r="I160" s="447"/>
      <c r="J160" s="447"/>
      <c r="K160" s="447"/>
      <c r="L160" s="447"/>
    </row>
    <row r="161" spans="1:12" ht="12.75" customHeight="1">
      <c r="A161" s="175"/>
      <c r="B161" s="447" t="s">
        <v>615</v>
      </c>
      <c r="C161" s="447"/>
      <c r="D161" s="447"/>
      <c r="E161" s="447"/>
      <c r="F161" s="447"/>
      <c r="G161" s="447"/>
      <c r="H161" s="447"/>
      <c r="I161" s="447"/>
      <c r="J161" s="447"/>
      <c r="K161" s="447"/>
      <c r="L161" s="447"/>
    </row>
    <row r="162" spans="1:12" ht="12.75" customHeight="1">
      <c r="A162" s="175"/>
      <c r="B162" s="447" t="s">
        <v>408</v>
      </c>
      <c r="C162" s="447"/>
      <c r="D162" s="447"/>
      <c r="E162" s="447"/>
      <c r="F162" s="447"/>
      <c r="G162" s="447"/>
      <c r="H162" s="447"/>
      <c r="I162" s="447"/>
      <c r="J162" s="447"/>
      <c r="K162" s="447"/>
      <c r="L162" s="447"/>
    </row>
    <row r="164" spans="1:12">
      <c r="I164" s="172"/>
      <c r="J164" s="172"/>
    </row>
    <row r="165" spans="1:12">
      <c r="E165" s="189"/>
      <c r="F165" s="189"/>
      <c r="G165" s="190"/>
      <c r="H165" s="189"/>
      <c r="I165" s="189"/>
      <c r="J165" s="189"/>
    </row>
    <row r="166" spans="1:12">
      <c r="D166" s="189"/>
      <c r="E166" s="189"/>
      <c r="F166" s="189"/>
      <c r="G166" s="189"/>
      <c r="H166" s="189"/>
      <c r="I166" s="189"/>
      <c r="J166" s="189"/>
    </row>
    <row r="167" spans="1:12">
      <c r="D167" s="190"/>
      <c r="E167" s="190"/>
      <c r="F167" s="190"/>
      <c r="G167" s="190"/>
      <c r="H167" s="190"/>
      <c r="I167" s="190"/>
      <c r="J167" s="190"/>
    </row>
    <row r="168" spans="1:12">
      <c r="I168" s="172"/>
      <c r="J168" s="172"/>
    </row>
    <row r="169" spans="1:12" ht="15.75">
      <c r="B169" s="191"/>
    </row>
    <row r="170" spans="1:12">
      <c r="G170" s="192"/>
      <c r="H170" s="192"/>
      <c r="I170" s="192"/>
      <c r="J170" s="192"/>
    </row>
    <row r="171" spans="1:12" ht="15.75">
      <c r="C171" s="193"/>
      <c r="D171" s="192"/>
      <c r="E171" s="192"/>
      <c r="F171" s="192"/>
      <c r="G171" s="192"/>
      <c r="H171" s="192"/>
      <c r="I171" s="192"/>
      <c r="J171" s="192"/>
    </row>
    <row r="172" spans="1:12" ht="15.75">
      <c r="C172" s="193"/>
    </row>
    <row r="173" spans="1:12" ht="15.75">
      <c r="C173" s="193"/>
    </row>
  </sheetData>
  <mergeCells count="15">
    <mergeCell ref="B157:L157"/>
    <mergeCell ref="B158:L158"/>
    <mergeCell ref="B161:L161"/>
    <mergeCell ref="B159:L159"/>
    <mergeCell ref="B160:L160"/>
    <mergeCell ref="B7:B10"/>
    <mergeCell ref="C7:C10"/>
    <mergeCell ref="B162:L162"/>
    <mergeCell ref="B1:C1"/>
    <mergeCell ref="E7:I7"/>
    <mergeCell ref="D8:D9"/>
    <mergeCell ref="E8:E9"/>
    <mergeCell ref="F8:F9"/>
    <mergeCell ref="G8:I8"/>
    <mergeCell ref="B156:L156"/>
  </mergeCells>
  <printOptions horizontalCentered="1"/>
  <pageMargins left="0" right="0" top="0.19685039370078741" bottom="0.15748031496062992" header="0.31496062992125984" footer="0.31496062992125984"/>
  <pageSetup scale="81"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showGridLines="0" topLeftCell="A52" zoomScale="115" zoomScaleNormal="115" zoomScaleSheetLayoutView="55" workbookViewId="0">
      <selection activeCell="B7" sqref="B7:B10"/>
    </sheetView>
  </sheetViews>
  <sheetFormatPr baseColWidth="10" defaultRowHeight="12.75"/>
  <cols>
    <col min="1" max="1" width="5" style="209" customWidth="1"/>
    <col min="2" max="2" width="45.42578125" style="202" customWidth="1"/>
    <col min="3" max="3" width="12.7109375" style="210" customWidth="1"/>
    <col min="4" max="8" width="12.7109375" style="206" customWidth="1"/>
    <col min="9" max="9" width="0.85546875" style="206" customWidth="1"/>
    <col min="10" max="11" width="12.7109375" style="206" customWidth="1"/>
    <col min="12" max="16384" width="11.42578125" style="206"/>
  </cols>
  <sheetData>
    <row r="1" spans="1:15" s="202" customFormat="1" ht="14.25">
      <c r="A1" s="456" t="s">
        <v>0</v>
      </c>
      <c r="B1" s="456"/>
      <c r="C1" s="212" t="s">
        <v>287</v>
      </c>
      <c r="D1" s="203"/>
    </row>
    <row r="2" spans="1:15" s="202" customFormat="1" ht="14.25">
      <c r="A2" s="203"/>
      <c r="B2" s="203"/>
      <c r="C2" s="203"/>
      <c r="D2" s="203"/>
    </row>
    <row r="3" spans="1:15" s="202" customFormat="1">
      <c r="A3" s="218" t="s">
        <v>616</v>
      </c>
      <c r="B3" s="214"/>
      <c r="C3" s="215"/>
      <c r="D3" s="214"/>
      <c r="E3" s="214"/>
      <c r="F3" s="214"/>
      <c r="G3" s="214"/>
      <c r="H3" s="214"/>
      <c r="I3" s="214"/>
      <c r="J3" s="214"/>
      <c r="K3" s="214"/>
    </row>
    <row r="4" spans="1:15" s="202" customFormat="1">
      <c r="A4" s="218" t="s">
        <v>639</v>
      </c>
      <c r="B4" s="213"/>
      <c r="C4" s="213"/>
      <c r="D4" s="213"/>
      <c r="E4" s="213"/>
      <c r="F4" s="213"/>
      <c r="G4" s="216"/>
      <c r="H4" s="216"/>
      <c r="I4" s="216"/>
      <c r="J4" s="216"/>
      <c r="K4" s="216"/>
    </row>
    <row r="5" spans="1:15" s="202" customFormat="1">
      <c r="A5" s="218" t="s">
        <v>617</v>
      </c>
      <c r="B5" s="216"/>
      <c r="C5" s="216"/>
      <c r="D5" s="216"/>
      <c r="E5" s="216"/>
      <c r="F5" s="216"/>
      <c r="G5" s="216"/>
      <c r="H5" s="216"/>
      <c r="I5" s="216"/>
      <c r="J5" s="216"/>
      <c r="K5" s="216"/>
    </row>
    <row r="6" spans="1:15" s="202" customFormat="1">
      <c r="A6" s="219" t="s">
        <v>609</v>
      </c>
      <c r="B6" s="216"/>
      <c r="C6" s="217"/>
      <c r="D6" s="217"/>
      <c r="E6" s="217"/>
      <c r="F6" s="217"/>
      <c r="G6" s="217"/>
      <c r="H6" s="217"/>
      <c r="I6" s="216"/>
      <c r="J6" s="216"/>
      <c r="K6" s="216"/>
    </row>
    <row r="7" spans="1:15" s="202" customFormat="1">
      <c r="A7" s="461" t="s">
        <v>8</v>
      </c>
      <c r="B7" s="461" t="s">
        <v>96</v>
      </c>
      <c r="C7" s="463" t="s">
        <v>3</v>
      </c>
      <c r="D7" s="463"/>
      <c r="E7" s="463"/>
      <c r="F7" s="463"/>
      <c r="G7" s="463"/>
      <c r="H7" s="463"/>
      <c r="I7" s="220"/>
      <c r="J7" s="220"/>
      <c r="K7" s="220"/>
    </row>
    <row r="8" spans="1:15" s="202" customFormat="1">
      <c r="A8" s="461"/>
      <c r="B8" s="461"/>
      <c r="C8" s="465" t="s">
        <v>4</v>
      </c>
      <c r="D8" s="465" t="s">
        <v>5</v>
      </c>
      <c r="E8" s="465" t="s">
        <v>6</v>
      </c>
      <c r="F8" s="463" t="s">
        <v>98</v>
      </c>
      <c r="G8" s="463"/>
      <c r="H8" s="463"/>
      <c r="I8" s="220"/>
      <c r="J8" s="220" t="s">
        <v>7</v>
      </c>
      <c r="K8" s="220"/>
    </row>
    <row r="9" spans="1:15" s="202" customFormat="1" ht="18">
      <c r="A9" s="461"/>
      <c r="B9" s="461"/>
      <c r="C9" s="465"/>
      <c r="D9" s="465"/>
      <c r="E9" s="465"/>
      <c r="F9" s="221" t="s">
        <v>9</v>
      </c>
      <c r="G9" s="221" t="s">
        <v>10</v>
      </c>
      <c r="H9" s="221" t="s">
        <v>11</v>
      </c>
      <c r="I9" s="221"/>
      <c r="J9" s="222" t="s">
        <v>5</v>
      </c>
      <c r="K9" s="222" t="s">
        <v>12</v>
      </c>
    </row>
    <row r="10" spans="1:15" s="202" customFormat="1" ht="13.5" thickBot="1">
      <c r="A10" s="462"/>
      <c r="B10" s="462"/>
      <c r="C10" s="228" t="s">
        <v>13</v>
      </c>
      <c r="D10" s="228" t="s">
        <v>14</v>
      </c>
      <c r="E10" s="228" t="s">
        <v>15</v>
      </c>
      <c r="F10" s="229" t="s">
        <v>16</v>
      </c>
      <c r="G10" s="229" t="s">
        <v>17</v>
      </c>
      <c r="H10" s="229" t="s">
        <v>18</v>
      </c>
      <c r="I10" s="229"/>
      <c r="J10" s="229" t="s">
        <v>649</v>
      </c>
      <c r="K10" s="229" t="s">
        <v>650</v>
      </c>
    </row>
    <row r="11" spans="1:15">
      <c r="A11" s="464" t="s">
        <v>618</v>
      </c>
      <c r="B11" s="464"/>
      <c r="C11" s="232">
        <f t="shared" ref="C11:H11" si="0">+C12+C14+C16+C22+C35+C37+C39+C49+C51+C54</f>
        <v>50431993451.123581</v>
      </c>
      <c r="D11" s="232">
        <f t="shared" si="0"/>
        <v>50521237203.399994</v>
      </c>
      <c r="E11" s="232">
        <f t="shared" si="0"/>
        <v>22739591907.290001</v>
      </c>
      <c r="F11" s="232">
        <f t="shared" si="0"/>
        <v>14342549250.289999</v>
      </c>
      <c r="G11" s="232">
        <f t="shared" si="0"/>
        <v>19669846272.610001</v>
      </c>
      <c r="H11" s="232">
        <f t="shared" si="0"/>
        <v>22178319096.450001</v>
      </c>
      <c r="I11" s="232"/>
      <c r="J11" s="241">
        <f>+(H11/D11)*100</f>
        <v>43.899002328781918</v>
      </c>
      <c r="K11" s="241">
        <f t="shared" ref="K11:K55" si="1">+(H11/E11)*100</f>
        <v>97.531737538965842</v>
      </c>
      <c r="L11" s="204"/>
      <c r="M11" s="205"/>
      <c r="O11" s="207"/>
    </row>
    <row r="12" spans="1:15">
      <c r="A12" s="464" t="s">
        <v>412</v>
      </c>
      <c r="B12" s="464"/>
      <c r="C12" s="232">
        <f t="shared" ref="C12:H12" si="2">+C13</f>
        <v>145939713</v>
      </c>
      <c r="D12" s="232">
        <f t="shared" si="2"/>
        <v>146063650.84000003</v>
      </c>
      <c r="E12" s="232">
        <f t="shared" si="2"/>
        <v>39463955.390000001</v>
      </c>
      <c r="F12" s="232">
        <f t="shared" si="2"/>
        <v>23233079.580000006</v>
      </c>
      <c r="G12" s="232">
        <f t="shared" si="2"/>
        <v>31725935.120000005</v>
      </c>
      <c r="H12" s="232">
        <f t="shared" si="2"/>
        <v>39463955.390000001</v>
      </c>
      <c r="I12" s="232"/>
      <c r="J12" s="241">
        <f t="shared" ref="J12:J55" si="3">+(H12/D12)*100</f>
        <v>27.018327395656648</v>
      </c>
      <c r="K12" s="241">
        <f t="shared" si="1"/>
        <v>100</v>
      </c>
      <c r="M12" s="205"/>
      <c r="O12" s="207"/>
    </row>
    <row r="13" spans="1:15">
      <c r="A13" s="223"/>
      <c r="B13" s="223" t="s">
        <v>619</v>
      </c>
      <c r="C13" s="233">
        <v>145939713</v>
      </c>
      <c r="D13" s="233">
        <v>146063650.84000003</v>
      </c>
      <c r="E13" s="233">
        <v>39463955.390000001</v>
      </c>
      <c r="F13" s="233">
        <v>23233079.580000006</v>
      </c>
      <c r="G13" s="233">
        <v>31725935.120000005</v>
      </c>
      <c r="H13" s="233">
        <v>39463955.390000001</v>
      </c>
      <c r="I13" s="233"/>
      <c r="J13" s="242">
        <f t="shared" si="3"/>
        <v>27.018327395656648</v>
      </c>
      <c r="K13" s="242">
        <f t="shared" si="1"/>
        <v>100</v>
      </c>
      <c r="M13" s="205"/>
      <c r="O13" s="207"/>
    </row>
    <row r="14" spans="1:15">
      <c r="A14" s="464" t="s">
        <v>301</v>
      </c>
      <c r="B14" s="464"/>
      <c r="C14" s="232">
        <f t="shared" ref="C14:H14" si="4">+C15</f>
        <v>225700000</v>
      </c>
      <c r="D14" s="232">
        <f t="shared" si="4"/>
        <v>221617979.69</v>
      </c>
      <c r="E14" s="232">
        <f t="shared" si="4"/>
        <v>99298131.290000021</v>
      </c>
      <c r="F14" s="232">
        <f t="shared" si="4"/>
        <v>12595327.219999999</v>
      </c>
      <c r="G14" s="232">
        <f t="shared" si="4"/>
        <v>39493203.49000001</v>
      </c>
      <c r="H14" s="232">
        <f t="shared" si="4"/>
        <v>99294974.290000021</v>
      </c>
      <c r="I14" s="232"/>
      <c r="J14" s="241">
        <f t="shared" si="3"/>
        <v>44.804566140750026</v>
      </c>
      <c r="K14" s="241">
        <f t="shared" si="1"/>
        <v>99.996820685385529</v>
      </c>
      <c r="M14" s="205"/>
      <c r="O14" s="207"/>
    </row>
    <row r="15" spans="1:15">
      <c r="A15" s="224"/>
      <c r="B15" s="225" t="s">
        <v>640</v>
      </c>
      <c r="C15" s="233">
        <v>225700000</v>
      </c>
      <c r="D15" s="233">
        <v>221617979.69</v>
      </c>
      <c r="E15" s="233">
        <v>99298131.290000021</v>
      </c>
      <c r="F15" s="233">
        <v>12595327.219999999</v>
      </c>
      <c r="G15" s="234">
        <v>39493203.49000001</v>
      </c>
      <c r="H15" s="234">
        <v>99294974.290000021</v>
      </c>
      <c r="I15" s="234"/>
      <c r="J15" s="242">
        <f t="shared" si="3"/>
        <v>44.804566140750026</v>
      </c>
      <c r="K15" s="242">
        <f t="shared" si="1"/>
        <v>99.996820685385529</v>
      </c>
      <c r="M15" s="205"/>
      <c r="O15" s="207"/>
    </row>
    <row r="16" spans="1:15">
      <c r="A16" s="464" t="s">
        <v>44</v>
      </c>
      <c r="B16" s="464"/>
      <c r="C16" s="232">
        <f t="shared" ref="C16:H16" si="5">SUM(C17:C21)</f>
        <v>1421678143.5000017</v>
      </c>
      <c r="D16" s="232">
        <f t="shared" si="5"/>
        <v>1414754454.55</v>
      </c>
      <c r="E16" s="232">
        <f t="shared" si="5"/>
        <v>381807858.61000001</v>
      </c>
      <c r="F16" s="232">
        <f t="shared" si="5"/>
        <v>240907814.94000003</v>
      </c>
      <c r="G16" s="232">
        <f t="shared" si="5"/>
        <v>341511965.75</v>
      </c>
      <c r="H16" s="232">
        <f t="shared" si="5"/>
        <v>381807769.25000006</v>
      </c>
      <c r="I16" s="232"/>
      <c r="J16" s="241">
        <f t="shared" si="3"/>
        <v>26.987564380664498</v>
      </c>
      <c r="K16" s="241">
        <f t="shared" si="1"/>
        <v>99.999976595557712</v>
      </c>
      <c r="M16" s="205"/>
      <c r="O16" s="207"/>
    </row>
    <row r="17" spans="1:15">
      <c r="A17" s="224"/>
      <c r="B17" s="225" t="s">
        <v>620</v>
      </c>
      <c r="C17" s="234">
        <v>340000000</v>
      </c>
      <c r="D17" s="234">
        <v>339314383.65999997</v>
      </c>
      <c r="E17" s="234">
        <v>678051.29</v>
      </c>
      <c r="F17" s="233">
        <v>476146.09</v>
      </c>
      <c r="G17" s="234">
        <v>530085.88</v>
      </c>
      <c r="H17" s="234">
        <v>678051.29</v>
      </c>
      <c r="I17" s="234"/>
      <c r="J17" s="242">
        <f t="shared" si="3"/>
        <v>0.19982981053919052</v>
      </c>
      <c r="K17" s="242">
        <f t="shared" si="1"/>
        <v>100</v>
      </c>
      <c r="M17" s="205"/>
      <c r="O17" s="207"/>
    </row>
    <row r="18" spans="1:15">
      <c r="A18" s="224"/>
      <c r="B18" s="225" t="s">
        <v>50</v>
      </c>
      <c r="C18" s="234">
        <v>563093653.00000167</v>
      </c>
      <c r="D18" s="234">
        <v>557907682.30999994</v>
      </c>
      <c r="E18" s="234">
        <v>325965128.10000002</v>
      </c>
      <c r="F18" s="233">
        <v>240224269.27000001</v>
      </c>
      <c r="G18" s="234">
        <v>297378016.17000002</v>
      </c>
      <c r="H18" s="234">
        <v>325965128.10000002</v>
      </c>
      <c r="I18" s="234"/>
      <c r="J18" s="242">
        <f t="shared" si="3"/>
        <v>58.426355907190818</v>
      </c>
      <c r="K18" s="242">
        <f t="shared" si="1"/>
        <v>100</v>
      </c>
      <c r="M18" s="205"/>
      <c r="O18" s="207"/>
    </row>
    <row r="19" spans="1:15">
      <c r="A19" s="224"/>
      <c r="B19" s="226" t="s">
        <v>641</v>
      </c>
      <c r="C19" s="235">
        <v>303584490.5</v>
      </c>
      <c r="D19" s="235">
        <v>302532388.58000004</v>
      </c>
      <c r="E19" s="235">
        <v>44164679.219999999</v>
      </c>
      <c r="F19" s="235">
        <v>207399.58</v>
      </c>
      <c r="G19" s="235">
        <v>43603863.700000003</v>
      </c>
      <c r="H19" s="235">
        <v>44164589.859999999</v>
      </c>
      <c r="I19" s="234"/>
      <c r="J19" s="242">
        <f t="shared" si="3"/>
        <v>14.598301380984651</v>
      </c>
      <c r="K19" s="242">
        <f t="shared" si="1"/>
        <v>99.999797666366931</v>
      </c>
      <c r="M19" s="205"/>
      <c r="O19" s="207"/>
    </row>
    <row r="20" spans="1:15">
      <c r="A20" s="224"/>
      <c r="B20" s="226" t="s">
        <v>621</v>
      </c>
      <c r="C20" s="235">
        <v>200000000</v>
      </c>
      <c r="D20" s="235">
        <v>200000000</v>
      </c>
      <c r="E20" s="235">
        <v>0</v>
      </c>
      <c r="F20" s="235">
        <v>0</v>
      </c>
      <c r="G20" s="235">
        <v>0</v>
      </c>
      <c r="H20" s="235">
        <v>0</v>
      </c>
      <c r="I20" s="234"/>
      <c r="J20" s="242" t="s">
        <v>237</v>
      </c>
      <c r="K20" s="242" t="s">
        <v>237</v>
      </c>
      <c r="M20" s="205"/>
      <c r="O20" s="207"/>
    </row>
    <row r="21" spans="1:15">
      <c r="A21" s="224"/>
      <c r="B21" s="226" t="s">
        <v>622</v>
      </c>
      <c r="C21" s="235">
        <v>15000000</v>
      </c>
      <c r="D21" s="235">
        <v>15000000</v>
      </c>
      <c r="E21" s="235">
        <v>11000000</v>
      </c>
      <c r="F21" s="235">
        <v>0</v>
      </c>
      <c r="G21" s="235">
        <v>0</v>
      </c>
      <c r="H21" s="235">
        <v>11000000</v>
      </c>
      <c r="I21" s="234"/>
      <c r="J21" s="242">
        <f t="shared" si="3"/>
        <v>73.333333333333329</v>
      </c>
      <c r="K21" s="242">
        <f>+(H21/E21)*100</f>
        <v>100</v>
      </c>
      <c r="M21" s="205"/>
      <c r="O21" s="207"/>
    </row>
    <row r="22" spans="1:15">
      <c r="A22" s="464" t="s">
        <v>623</v>
      </c>
      <c r="B22" s="464"/>
      <c r="C22" s="236">
        <f t="shared" ref="C22:H22" si="6">SUM(C23:C34)</f>
        <v>6048668625.3000002</v>
      </c>
      <c r="D22" s="236">
        <f t="shared" si="6"/>
        <v>6190934505.8900013</v>
      </c>
      <c r="E22" s="236">
        <f t="shared" si="6"/>
        <v>2047630502.2399998</v>
      </c>
      <c r="F22" s="236">
        <f t="shared" si="6"/>
        <v>1041698112.25</v>
      </c>
      <c r="G22" s="236">
        <f t="shared" si="6"/>
        <v>1631885403.2899997</v>
      </c>
      <c r="H22" s="236">
        <f t="shared" si="6"/>
        <v>2037050793.1999998</v>
      </c>
      <c r="I22" s="236"/>
      <c r="J22" s="241">
        <f t="shared" si="3"/>
        <v>32.903769071728469</v>
      </c>
      <c r="K22" s="241">
        <f t="shared" si="1"/>
        <v>99.483319425627499</v>
      </c>
      <c r="M22" s="205"/>
      <c r="O22" s="207"/>
    </row>
    <row r="23" spans="1:15">
      <c r="A23" s="227"/>
      <c r="B23" s="225" t="s">
        <v>624</v>
      </c>
      <c r="C23" s="235">
        <f>70747290.6-9010277.6</f>
        <v>61737012.999999993</v>
      </c>
      <c r="D23" s="234">
        <v>61737012.999999993</v>
      </c>
      <c r="E23" s="234">
        <v>15918642.059999999</v>
      </c>
      <c r="F23" s="233">
        <v>10403516.75</v>
      </c>
      <c r="G23" s="234">
        <v>13369250.75</v>
      </c>
      <c r="H23" s="234">
        <v>15900754.34</v>
      </c>
      <c r="I23" s="234"/>
      <c r="J23" s="242">
        <f t="shared" si="3"/>
        <v>25.75562627236274</v>
      </c>
      <c r="K23" s="242">
        <f t="shared" si="1"/>
        <v>99.887630364872976</v>
      </c>
      <c r="M23" s="205"/>
      <c r="O23" s="207"/>
    </row>
    <row r="24" spans="1:15">
      <c r="A24" s="227"/>
      <c r="B24" s="225" t="s">
        <v>642</v>
      </c>
      <c r="C24" s="234">
        <v>503397318.59999985</v>
      </c>
      <c r="D24" s="234">
        <v>496977865.16000009</v>
      </c>
      <c r="E24" s="234">
        <v>165196605.68000001</v>
      </c>
      <c r="F24" s="233">
        <v>103326866.22000004</v>
      </c>
      <c r="G24" s="234">
        <v>132519760.00999996</v>
      </c>
      <c r="H24" s="234">
        <v>165068142.35999998</v>
      </c>
      <c r="I24" s="234"/>
      <c r="J24" s="242">
        <f t="shared" si="3"/>
        <v>33.214385173242462</v>
      </c>
      <c r="K24" s="242">
        <f t="shared" si="1"/>
        <v>99.922236101963946</v>
      </c>
      <c r="M24" s="205"/>
      <c r="O24" s="207"/>
    </row>
    <row r="25" spans="1:15">
      <c r="A25" s="227"/>
      <c r="B25" s="225" t="s">
        <v>643</v>
      </c>
      <c r="C25" s="234">
        <v>0</v>
      </c>
      <c r="D25" s="234">
        <v>2291000</v>
      </c>
      <c r="E25" s="234">
        <v>0</v>
      </c>
      <c r="F25" s="233">
        <v>0</v>
      </c>
      <c r="G25" s="233">
        <v>0</v>
      </c>
      <c r="H25" s="233">
        <v>0</v>
      </c>
      <c r="I25" s="234"/>
      <c r="J25" s="242" t="s">
        <v>237</v>
      </c>
      <c r="K25" s="242" t="s">
        <v>237</v>
      </c>
      <c r="M25" s="205"/>
      <c r="O25" s="207"/>
    </row>
    <row r="26" spans="1:15">
      <c r="A26" s="227"/>
      <c r="B26" s="225" t="s">
        <v>644</v>
      </c>
      <c r="C26" s="234">
        <v>352000506</v>
      </c>
      <c r="D26" s="234">
        <v>347343176.29999995</v>
      </c>
      <c r="E26" s="234">
        <v>66639330.709999986</v>
      </c>
      <c r="F26" s="233">
        <v>17212289.77</v>
      </c>
      <c r="G26" s="234">
        <v>49312995.660000019</v>
      </c>
      <c r="H26" s="234">
        <v>66639330.709999986</v>
      </c>
      <c r="I26" s="234"/>
      <c r="J26" s="242">
        <f t="shared" si="3"/>
        <v>19.18544403833161</v>
      </c>
      <c r="K26" s="242">
        <f>+(H26/E26)*100</f>
        <v>100</v>
      </c>
      <c r="M26" s="205"/>
      <c r="O26" s="207"/>
    </row>
    <row r="27" spans="1:15">
      <c r="A27" s="227"/>
      <c r="B27" s="225" t="s">
        <v>625</v>
      </c>
      <c r="C27" s="234">
        <v>91965765</v>
      </c>
      <c r="D27" s="234">
        <v>102180881.70999999</v>
      </c>
      <c r="E27" s="234">
        <v>31848620.990000002</v>
      </c>
      <c r="F27" s="233">
        <v>17269471.07</v>
      </c>
      <c r="G27" s="235">
        <v>23706674.969999999</v>
      </c>
      <c r="H27" s="234">
        <v>31848352.590000004</v>
      </c>
      <c r="I27" s="234"/>
      <c r="J27" s="242">
        <f t="shared" si="3"/>
        <v>31.168602244389465</v>
      </c>
      <c r="K27" s="242">
        <f t="shared" si="1"/>
        <v>99.999157263355031</v>
      </c>
      <c r="M27" s="205"/>
      <c r="O27" s="207"/>
    </row>
    <row r="28" spans="1:15">
      <c r="A28" s="227"/>
      <c r="B28" s="225" t="s">
        <v>626</v>
      </c>
      <c r="C28" s="234">
        <v>796555288</v>
      </c>
      <c r="D28" s="234">
        <v>796160472.62000024</v>
      </c>
      <c r="E28" s="234">
        <v>335961922.63999987</v>
      </c>
      <c r="F28" s="233">
        <v>211040770.54000002</v>
      </c>
      <c r="G28" s="234">
        <v>265458563.73000002</v>
      </c>
      <c r="H28" s="234">
        <v>327426156.76999992</v>
      </c>
      <c r="I28" s="234"/>
      <c r="J28" s="242">
        <f t="shared" si="3"/>
        <v>41.125648412625637</v>
      </c>
      <c r="K28" s="242">
        <f t="shared" si="1"/>
        <v>97.45930556566482</v>
      </c>
      <c r="M28" s="205"/>
      <c r="O28" s="207"/>
    </row>
    <row r="29" spans="1:15">
      <c r="A29" s="227"/>
      <c r="B29" s="225" t="s">
        <v>627</v>
      </c>
      <c r="C29" s="234">
        <v>177371668</v>
      </c>
      <c r="D29" s="234">
        <v>338539624.13999987</v>
      </c>
      <c r="E29" s="234">
        <v>163800577.41</v>
      </c>
      <c r="F29" s="233">
        <v>3869860.0899999994</v>
      </c>
      <c r="G29" s="234">
        <v>9551711.7599999979</v>
      </c>
      <c r="H29" s="234">
        <v>163799974.41</v>
      </c>
      <c r="I29" s="234"/>
      <c r="J29" s="242">
        <f t="shared" si="3"/>
        <v>48.384284358472044</v>
      </c>
      <c r="K29" s="242">
        <f t="shared" si="1"/>
        <v>99.999631869429564</v>
      </c>
      <c r="M29" s="205"/>
      <c r="O29" s="207"/>
    </row>
    <row r="30" spans="1:15">
      <c r="A30" s="227"/>
      <c r="B30" s="225" t="s">
        <v>645</v>
      </c>
      <c r="C30" s="234">
        <v>315145082</v>
      </c>
      <c r="D30" s="234">
        <v>283839374.03999996</v>
      </c>
      <c r="E30" s="234">
        <v>85766611.359999999</v>
      </c>
      <c r="F30" s="233">
        <v>48301718.990000002</v>
      </c>
      <c r="G30" s="234">
        <v>65508382.389999993</v>
      </c>
      <c r="H30" s="234">
        <v>83870143.629999995</v>
      </c>
      <c r="I30" s="234"/>
      <c r="J30" s="242">
        <f t="shared" si="3"/>
        <v>29.548452857770403</v>
      </c>
      <c r="K30" s="242">
        <f t="shared" si="1"/>
        <v>97.78880417457593</v>
      </c>
      <c r="L30" s="208"/>
      <c r="M30" s="205"/>
      <c r="O30" s="207"/>
    </row>
    <row r="31" spans="1:15">
      <c r="A31" s="227"/>
      <c r="B31" s="225" t="s">
        <v>628</v>
      </c>
      <c r="C31" s="234">
        <v>39703702</v>
      </c>
      <c r="D31" s="234">
        <v>45426827.700000003</v>
      </c>
      <c r="E31" s="234">
        <v>10622100.460000001</v>
      </c>
      <c r="F31" s="233">
        <v>5997841.1300000008</v>
      </c>
      <c r="G31" s="234">
        <v>9009209.629999999</v>
      </c>
      <c r="H31" s="234">
        <v>10622070.460000001</v>
      </c>
      <c r="I31" s="234"/>
      <c r="J31" s="242">
        <f t="shared" si="3"/>
        <v>23.38281363195432</v>
      </c>
      <c r="K31" s="242">
        <f t="shared" si="1"/>
        <v>99.99971756998427</v>
      </c>
      <c r="M31" s="205"/>
      <c r="O31" s="207"/>
    </row>
    <row r="32" spans="1:15">
      <c r="A32" s="227"/>
      <c r="B32" s="225" t="s">
        <v>629</v>
      </c>
      <c r="C32" s="234">
        <v>131580192</v>
      </c>
      <c r="D32" s="234">
        <v>137226180.53</v>
      </c>
      <c r="E32" s="234">
        <v>10537892.08</v>
      </c>
      <c r="F32" s="233">
        <v>3079194.5100000002</v>
      </c>
      <c r="G32" s="234">
        <v>4340650.1099999994</v>
      </c>
      <c r="H32" s="234">
        <v>10537669.08</v>
      </c>
      <c r="I32" s="234"/>
      <c r="J32" s="242">
        <f t="shared" si="3"/>
        <v>7.6790515040942084</v>
      </c>
      <c r="K32" s="242">
        <f t="shared" si="1"/>
        <v>99.99788382725589</v>
      </c>
      <c r="M32" s="205"/>
      <c r="O32" s="207"/>
    </row>
    <row r="33" spans="1:15">
      <c r="A33" s="227"/>
      <c r="B33" s="225" t="s">
        <v>264</v>
      </c>
      <c r="C33" s="234">
        <v>2519425918</v>
      </c>
      <c r="D33" s="234">
        <v>2519425918.0000014</v>
      </c>
      <c r="E33" s="234">
        <v>692971867.22999966</v>
      </c>
      <c r="F33" s="233">
        <v>315673998.82999998</v>
      </c>
      <c r="G33" s="234">
        <v>673288987.22999966</v>
      </c>
      <c r="H33" s="234">
        <v>692971867.22999966</v>
      </c>
      <c r="I33" s="234"/>
      <c r="J33" s="242">
        <f t="shared" si="3"/>
        <v>27.505149577095018</v>
      </c>
      <c r="K33" s="242">
        <f t="shared" si="1"/>
        <v>100</v>
      </c>
      <c r="M33" s="205"/>
      <c r="O33" s="207"/>
    </row>
    <row r="34" spans="1:15">
      <c r="A34" s="227"/>
      <c r="B34" s="225" t="s">
        <v>349</v>
      </c>
      <c r="C34" s="234">
        <v>1059786172.7</v>
      </c>
      <c r="D34" s="234">
        <v>1059786172.6899998</v>
      </c>
      <c r="E34" s="234">
        <v>468366331.62</v>
      </c>
      <c r="F34" s="233">
        <v>305522584.35000002</v>
      </c>
      <c r="G34" s="234">
        <v>385819217.04999995</v>
      </c>
      <c r="H34" s="234">
        <v>468366331.62</v>
      </c>
      <c r="I34" s="234"/>
      <c r="J34" s="242">
        <f t="shared" si="3"/>
        <v>44.194418052386006</v>
      </c>
      <c r="K34" s="242">
        <f t="shared" si="1"/>
        <v>100</v>
      </c>
      <c r="M34" s="205"/>
      <c r="O34" s="207"/>
    </row>
    <row r="35" spans="1:15">
      <c r="A35" s="464" t="s">
        <v>505</v>
      </c>
      <c r="B35" s="464"/>
      <c r="C35" s="236">
        <f t="shared" ref="C35:H35" si="7">+C36</f>
        <v>29130628.969999999</v>
      </c>
      <c r="D35" s="236">
        <f t="shared" si="7"/>
        <v>28089939.710000001</v>
      </c>
      <c r="E35" s="236">
        <f t="shared" si="7"/>
        <v>8639938.5200000033</v>
      </c>
      <c r="F35" s="236">
        <f t="shared" si="7"/>
        <v>5178014.04</v>
      </c>
      <c r="G35" s="236">
        <f t="shared" si="7"/>
        <v>6777856.459999999</v>
      </c>
      <c r="H35" s="236">
        <f t="shared" si="7"/>
        <v>8359466.5700000022</v>
      </c>
      <c r="I35" s="234"/>
      <c r="J35" s="241">
        <f t="shared" si="3"/>
        <v>29.759645824458776</v>
      </c>
      <c r="K35" s="241">
        <f t="shared" si="1"/>
        <v>96.753773775695791</v>
      </c>
      <c r="M35" s="205"/>
      <c r="O35" s="207"/>
    </row>
    <row r="36" spans="1:15">
      <c r="A36" s="227"/>
      <c r="B36" s="225" t="s">
        <v>646</v>
      </c>
      <c r="C36" s="234">
        <v>29130628.969999999</v>
      </c>
      <c r="D36" s="234">
        <v>28089939.710000001</v>
      </c>
      <c r="E36" s="234">
        <v>8639938.5200000033</v>
      </c>
      <c r="F36" s="233">
        <v>5178014.04</v>
      </c>
      <c r="G36" s="234">
        <v>6777856.459999999</v>
      </c>
      <c r="H36" s="234">
        <v>8359466.5700000022</v>
      </c>
      <c r="I36" s="234"/>
      <c r="J36" s="242">
        <f t="shared" si="3"/>
        <v>29.759645824458776</v>
      </c>
      <c r="K36" s="242">
        <f t="shared" si="1"/>
        <v>96.753773775695791</v>
      </c>
      <c r="M36" s="205"/>
      <c r="O36" s="207"/>
    </row>
    <row r="37" spans="1:15">
      <c r="A37" s="464" t="s">
        <v>58</v>
      </c>
      <c r="B37" s="464"/>
      <c r="C37" s="236">
        <f t="shared" ref="C37:H37" si="8">+C38</f>
        <v>39111258.18</v>
      </c>
      <c r="D37" s="236">
        <f t="shared" si="8"/>
        <v>48356804.069999993</v>
      </c>
      <c r="E37" s="236">
        <f t="shared" si="8"/>
        <v>31826853.34</v>
      </c>
      <c r="F37" s="236">
        <f t="shared" si="8"/>
        <v>15703831.5</v>
      </c>
      <c r="G37" s="236">
        <f t="shared" si="8"/>
        <v>20083915.580000002</v>
      </c>
      <c r="H37" s="236">
        <f t="shared" si="8"/>
        <v>31246385.940000001</v>
      </c>
      <c r="I37" s="234"/>
      <c r="J37" s="241">
        <f t="shared" si="3"/>
        <v>64.616317271026816</v>
      </c>
      <c r="K37" s="241">
        <f t="shared" si="1"/>
        <v>98.17617094030949</v>
      </c>
      <c r="M37" s="205"/>
      <c r="O37" s="207"/>
    </row>
    <row r="38" spans="1:15">
      <c r="A38" s="227"/>
      <c r="B38" s="225" t="s">
        <v>59</v>
      </c>
      <c r="C38" s="234">
        <v>39111258.18</v>
      </c>
      <c r="D38" s="234">
        <v>48356804.069999993</v>
      </c>
      <c r="E38" s="234">
        <v>31826853.34</v>
      </c>
      <c r="F38" s="233">
        <v>15703831.5</v>
      </c>
      <c r="G38" s="234">
        <v>20083915.580000002</v>
      </c>
      <c r="H38" s="234">
        <v>31246385.940000001</v>
      </c>
      <c r="I38" s="234"/>
      <c r="J38" s="242">
        <f t="shared" si="3"/>
        <v>64.616317271026816</v>
      </c>
      <c r="K38" s="242">
        <f t="shared" si="1"/>
        <v>98.17617094030949</v>
      </c>
      <c r="M38" s="205"/>
      <c r="O38" s="207"/>
    </row>
    <row r="39" spans="1:15">
      <c r="A39" s="464" t="s">
        <v>647</v>
      </c>
      <c r="B39" s="464"/>
      <c r="C39" s="236">
        <f t="shared" ref="C39:H39" si="9">SUM(C40:C48)</f>
        <v>41972347004.173576</v>
      </c>
      <c r="D39" s="236">
        <f t="shared" si="9"/>
        <v>41921670750.479996</v>
      </c>
      <c r="E39" s="236">
        <f t="shared" si="9"/>
        <v>19992575168.730003</v>
      </c>
      <c r="F39" s="236">
        <f t="shared" si="9"/>
        <v>12966185498.869999</v>
      </c>
      <c r="G39" s="236">
        <f t="shared" si="9"/>
        <v>17540402014.230003</v>
      </c>
      <c r="H39" s="236">
        <f t="shared" si="9"/>
        <v>19447225302.650002</v>
      </c>
      <c r="I39" s="236"/>
      <c r="J39" s="241">
        <f t="shared" si="3"/>
        <v>46.389432850615414</v>
      </c>
      <c r="K39" s="241">
        <f t="shared" si="1"/>
        <v>97.272238010974334</v>
      </c>
      <c r="M39" s="205"/>
      <c r="O39" s="207"/>
    </row>
    <row r="40" spans="1:15">
      <c r="A40" s="224"/>
      <c r="B40" s="225" t="s">
        <v>630</v>
      </c>
      <c r="C40" s="234">
        <v>301155703</v>
      </c>
      <c r="D40" s="234">
        <v>323851341.41999996</v>
      </c>
      <c r="E40" s="234">
        <v>167871745.46000001</v>
      </c>
      <c r="F40" s="233">
        <v>112951289.17999998</v>
      </c>
      <c r="G40" s="234">
        <v>142584572.27000001</v>
      </c>
      <c r="H40" s="234">
        <v>167871745.46000001</v>
      </c>
      <c r="I40" s="234"/>
      <c r="J40" s="242">
        <f t="shared" si="3"/>
        <v>51.836050678045083</v>
      </c>
      <c r="K40" s="242">
        <f t="shared" si="1"/>
        <v>100</v>
      </c>
      <c r="M40" s="205"/>
      <c r="O40" s="207"/>
    </row>
    <row r="41" spans="1:15">
      <c r="A41" s="224"/>
      <c r="B41" s="225" t="s">
        <v>83</v>
      </c>
      <c r="C41" s="234">
        <v>36064983535.73793</v>
      </c>
      <c r="D41" s="234">
        <v>36064983535.760002</v>
      </c>
      <c r="E41" s="234">
        <v>16999261121.450001</v>
      </c>
      <c r="F41" s="233">
        <v>10894546935.52</v>
      </c>
      <c r="G41" s="234">
        <v>14988311646.49</v>
      </c>
      <c r="H41" s="234">
        <v>16463683719.26</v>
      </c>
      <c r="I41" s="234"/>
      <c r="J41" s="242">
        <f t="shared" si="3"/>
        <v>45.650051948410123</v>
      </c>
      <c r="K41" s="242">
        <f t="shared" si="1"/>
        <v>96.84940775741012</v>
      </c>
      <c r="M41" s="205"/>
      <c r="O41" s="207"/>
    </row>
    <row r="42" spans="1:15">
      <c r="A42" s="224"/>
      <c r="B42" s="225" t="s">
        <v>631</v>
      </c>
      <c r="C42" s="234">
        <v>262932967.97267947</v>
      </c>
      <c r="D42" s="234">
        <v>264218708.02000004</v>
      </c>
      <c r="E42" s="234">
        <v>82336303.810000002</v>
      </c>
      <c r="F42" s="233">
        <v>41845355.069999993</v>
      </c>
      <c r="G42" s="234">
        <v>61891712.569999985</v>
      </c>
      <c r="H42" s="234">
        <v>75617981.189999998</v>
      </c>
      <c r="I42" s="234"/>
      <c r="J42" s="242">
        <f t="shared" si="3"/>
        <v>28.619465198609667</v>
      </c>
      <c r="K42" s="242">
        <f t="shared" si="1"/>
        <v>91.840388371691702</v>
      </c>
      <c r="M42" s="205"/>
      <c r="O42" s="207"/>
    </row>
    <row r="43" spans="1:15">
      <c r="A43" s="224"/>
      <c r="B43" s="225" t="s">
        <v>79</v>
      </c>
      <c r="C43" s="234">
        <v>294200829.46297002</v>
      </c>
      <c r="D43" s="234">
        <v>302119456.46999997</v>
      </c>
      <c r="E43" s="234">
        <v>152914861.63</v>
      </c>
      <c r="F43" s="233">
        <v>0</v>
      </c>
      <c r="G43" s="234">
        <v>74542092.249999985</v>
      </c>
      <c r="H43" s="234">
        <v>152203352.47999999</v>
      </c>
      <c r="I43" s="234"/>
      <c r="J43" s="242">
        <f t="shared" si="3"/>
        <v>50.378533795327925</v>
      </c>
      <c r="K43" s="242">
        <f t="shared" si="1"/>
        <v>99.53470242040855</v>
      </c>
      <c r="M43" s="205"/>
      <c r="O43" s="207"/>
    </row>
    <row r="44" spans="1:15">
      <c r="A44" s="224"/>
      <c r="B44" s="225" t="s">
        <v>82</v>
      </c>
      <c r="C44" s="234">
        <v>3440802863</v>
      </c>
      <c r="D44" s="234">
        <v>3368499728.8100009</v>
      </c>
      <c r="E44" s="234">
        <v>1286469382.4400001</v>
      </c>
      <c r="F44" s="233">
        <v>778094018.82999992</v>
      </c>
      <c r="G44" s="234">
        <v>1031909776.4399999</v>
      </c>
      <c r="H44" s="234">
        <v>1285697582.4400001</v>
      </c>
      <c r="I44" s="234"/>
      <c r="J44" s="242">
        <f t="shared" si="3"/>
        <v>38.168255483107963</v>
      </c>
      <c r="K44" s="242">
        <f t="shared" si="1"/>
        <v>99.940006345231765</v>
      </c>
      <c r="M44" s="205"/>
      <c r="O44" s="207"/>
    </row>
    <row r="45" spans="1:15">
      <c r="A45" s="224"/>
      <c r="B45" s="225" t="s">
        <v>550</v>
      </c>
      <c r="C45" s="234">
        <v>1015178824</v>
      </c>
      <c r="D45" s="234">
        <v>1015178824</v>
      </c>
      <c r="E45" s="234">
        <v>969149899.01999998</v>
      </c>
      <c r="F45" s="233">
        <v>955397246.9799999</v>
      </c>
      <c r="G45" s="234">
        <v>961582622.19999981</v>
      </c>
      <c r="H45" s="234">
        <v>968597841.70000005</v>
      </c>
      <c r="I45" s="234"/>
      <c r="J45" s="242">
        <f t="shared" si="3"/>
        <v>95.4115490592621</v>
      </c>
      <c r="K45" s="242">
        <f t="shared" si="1"/>
        <v>99.943036952223991</v>
      </c>
      <c r="M45" s="205"/>
      <c r="O45" s="207"/>
    </row>
    <row r="46" spans="1:15">
      <c r="A46" s="224"/>
      <c r="B46" s="225" t="s">
        <v>632</v>
      </c>
      <c r="C46" s="234">
        <v>243974392</v>
      </c>
      <c r="D46" s="234">
        <v>233974392.00000003</v>
      </c>
      <c r="E46" s="234">
        <v>59163990.659999989</v>
      </c>
      <c r="F46" s="233">
        <v>25067078.890000001</v>
      </c>
      <c r="G46" s="234">
        <v>42286208.150000006</v>
      </c>
      <c r="H46" s="234">
        <v>59139328.539999992</v>
      </c>
      <c r="I46" s="234"/>
      <c r="J46" s="242">
        <f t="shared" si="3"/>
        <v>25.275983424715974</v>
      </c>
      <c r="K46" s="242">
        <f t="shared" si="1"/>
        <v>99.958315658350827</v>
      </c>
      <c r="M46" s="205"/>
      <c r="O46" s="207"/>
    </row>
    <row r="47" spans="1:15" ht="16.5">
      <c r="A47" s="224"/>
      <c r="B47" s="225" t="s">
        <v>633</v>
      </c>
      <c r="C47" s="234">
        <v>288000000</v>
      </c>
      <c r="D47" s="234">
        <v>288000000</v>
      </c>
      <c r="E47" s="234">
        <v>264035016.10999998</v>
      </c>
      <c r="F47" s="233">
        <v>152558170.45999998</v>
      </c>
      <c r="G47" s="234">
        <v>230846967.27000004</v>
      </c>
      <c r="H47" s="234">
        <v>263043753.42999998</v>
      </c>
      <c r="I47" s="234"/>
      <c r="J47" s="242">
        <f t="shared" si="3"/>
        <v>91.334636607638885</v>
      </c>
      <c r="K47" s="242">
        <f t="shared" si="1"/>
        <v>99.62457150774766</v>
      </c>
      <c r="M47" s="205"/>
      <c r="O47" s="207"/>
    </row>
    <row r="48" spans="1:15">
      <c r="A48" s="224"/>
      <c r="B48" s="225" t="s">
        <v>634</v>
      </c>
      <c r="C48" s="234">
        <v>61117888.999999993</v>
      </c>
      <c r="D48" s="234">
        <v>60844764.000000007</v>
      </c>
      <c r="E48" s="234">
        <v>11372848.15</v>
      </c>
      <c r="F48" s="233">
        <v>5725403.9399999995</v>
      </c>
      <c r="G48" s="234">
        <v>6446416.5899999999</v>
      </c>
      <c r="H48" s="234">
        <v>11369998.15</v>
      </c>
      <c r="I48" s="234"/>
      <c r="J48" s="242">
        <f t="shared" si="3"/>
        <v>18.686896624334018</v>
      </c>
      <c r="K48" s="242">
        <f t="shared" si="1"/>
        <v>99.974940314313443</v>
      </c>
      <c r="M48" s="205"/>
      <c r="O48" s="207"/>
    </row>
    <row r="49" spans="1:15">
      <c r="A49" s="464" t="s">
        <v>85</v>
      </c>
      <c r="B49" s="464"/>
      <c r="C49" s="236">
        <f t="shared" ref="C49:H49" si="10">SUM(C50:C50)</f>
        <v>500000000</v>
      </c>
      <c r="D49" s="236">
        <f t="shared" si="10"/>
        <v>500000000</v>
      </c>
      <c r="E49" s="236">
        <f t="shared" si="10"/>
        <v>112840735</v>
      </c>
      <c r="F49" s="236">
        <f t="shared" si="10"/>
        <v>23545580</v>
      </c>
      <c r="G49" s="236">
        <f t="shared" si="10"/>
        <v>41038179</v>
      </c>
      <c r="H49" s="236">
        <f t="shared" si="10"/>
        <v>112840735</v>
      </c>
      <c r="I49" s="236"/>
      <c r="J49" s="241">
        <f t="shared" si="3"/>
        <v>22.568147</v>
      </c>
      <c r="K49" s="241">
        <f t="shared" si="1"/>
        <v>100</v>
      </c>
      <c r="M49" s="205"/>
      <c r="O49" s="207"/>
    </row>
    <row r="50" spans="1:15" ht="16.5">
      <c r="A50" s="224"/>
      <c r="B50" s="225" t="s">
        <v>635</v>
      </c>
      <c r="C50" s="234">
        <v>500000000</v>
      </c>
      <c r="D50" s="234">
        <v>500000000</v>
      </c>
      <c r="E50" s="234">
        <v>112840735</v>
      </c>
      <c r="F50" s="233">
        <v>23545580</v>
      </c>
      <c r="G50" s="234">
        <v>41038179</v>
      </c>
      <c r="H50" s="234">
        <v>112840735</v>
      </c>
      <c r="I50" s="234"/>
      <c r="J50" s="242">
        <f t="shared" si="3"/>
        <v>22.568147</v>
      </c>
      <c r="K50" s="242">
        <f t="shared" si="1"/>
        <v>100</v>
      </c>
      <c r="M50" s="205"/>
      <c r="O50" s="207"/>
    </row>
    <row r="51" spans="1:15">
      <c r="A51" s="464" t="s">
        <v>90</v>
      </c>
      <c r="B51" s="464"/>
      <c r="C51" s="236">
        <f t="shared" ref="C51:H51" si="11">+C52+C53</f>
        <v>27795438</v>
      </c>
      <c r="D51" s="236">
        <f t="shared" si="11"/>
        <v>28250976.170000002</v>
      </c>
      <c r="E51" s="236">
        <f t="shared" si="11"/>
        <v>14676444.170000002</v>
      </c>
      <c r="F51" s="236">
        <f t="shared" si="11"/>
        <v>6293980.8900000006</v>
      </c>
      <c r="G51" s="236">
        <f t="shared" si="11"/>
        <v>7861356.6899999995</v>
      </c>
      <c r="H51" s="236">
        <f t="shared" si="11"/>
        <v>10197394.16</v>
      </c>
      <c r="I51" s="236"/>
      <c r="J51" s="241">
        <f t="shared" si="3"/>
        <v>36.095723201340974</v>
      </c>
      <c r="K51" s="241">
        <f t="shared" si="1"/>
        <v>69.481367842794029</v>
      </c>
      <c r="M51" s="205"/>
      <c r="O51" s="207"/>
    </row>
    <row r="52" spans="1:15" ht="24.75">
      <c r="A52" s="224"/>
      <c r="B52" s="225" t="s">
        <v>636</v>
      </c>
      <c r="C52" s="234">
        <v>7140900</v>
      </c>
      <c r="D52" s="235">
        <v>7150888.3699999992</v>
      </c>
      <c r="E52" s="235">
        <v>4174838.37</v>
      </c>
      <c r="F52" s="235">
        <v>1106055.06</v>
      </c>
      <c r="G52" s="235">
        <v>1390723.9599999997</v>
      </c>
      <c r="H52" s="234">
        <v>2029960.88</v>
      </c>
      <c r="I52" s="234"/>
      <c r="J52" s="242">
        <f t="shared" si="3"/>
        <v>28.387534177099731</v>
      </c>
      <c r="K52" s="242">
        <f t="shared" si="1"/>
        <v>48.623699891883476</v>
      </c>
      <c r="M52" s="205"/>
      <c r="O52" s="207"/>
    </row>
    <row r="53" spans="1:15">
      <c r="A53" s="224"/>
      <c r="B53" s="225" t="s">
        <v>637</v>
      </c>
      <c r="C53" s="234">
        <v>20654538</v>
      </c>
      <c r="D53" s="235">
        <v>21100087.800000001</v>
      </c>
      <c r="E53" s="235">
        <v>10501605.800000001</v>
      </c>
      <c r="F53" s="235">
        <v>5187925.83</v>
      </c>
      <c r="G53" s="235">
        <v>6470632.7299999995</v>
      </c>
      <c r="H53" s="234">
        <v>8167433.2800000003</v>
      </c>
      <c r="I53" s="234"/>
      <c r="J53" s="242">
        <f t="shared" si="3"/>
        <v>38.708053527625609</v>
      </c>
      <c r="K53" s="242">
        <f t="shared" si="1"/>
        <v>77.773184744755881</v>
      </c>
      <c r="M53" s="205"/>
      <c r="O53" s="207"/>
    </row>
    <row r="54" spans="1:15">
      <c r="A54" s="464" t="s">
        <v>638</v>
      </c>
      <c r="B54" s="464"/>
      <c r="C54" s="236">
        <f t="shared" ref="C54:H54" si="12">+C55</f>
        <v>21622640</v>
      </c>
      <c r="D54" s="237">
        <f t="shared" si="12"/>
        <v>21498142</v>
      </c>
      <c r="E54" s="237">
        <f t="shared" si="12"/>
        <v>10832320</v>
      </c>
      <c r="F54" s="237">
        <f t="shared" si="12"/>
        <v>7208011</v>
      </c>
      <c r="G54" s="237">
        <f t="shared" si="12"/>
        <v>9066443</v>
      </c>
      <c r="H54" s="236">
        <f t="shared" si="12"/>
        <v>10832320</v>
      </c>
      <c r="I54" s="236"/>
      <c r="J54" s="241">
        <f t="shared" si="3"/>
        <v>50.387238115740416</v>
      </c>
      <c r="K54" s="241">
        <f t="shared" si="1"/>
        <v>100</v>
      </c>
      <c r="M54" s="205"/>
      <c r="O54" s="207"/>
    </row>
    <row r="55" spans="1:15">
      <c r="A55" s="230"/>
      <c r="B55" s="231" t="s">
        <v>648</v>
      </c>
      <c r="C55" s="238">
        <v>21622640</v>
      </c>
      <c r="D55" s="239">
        <v>21498142</v>
      </c>
      <c r="E55" s="239">
        <v>10832320</v>
      </c>
      <c r="F55" s="240">
        <v>7208011</v>
      </c>
      <c r="G55" s="239">
        <v>9066443</v>
      </c>
      <c r="H55" s="239">
        <v>10832320</v>
      </c>
      <c r="I55" s="239"/>
      <c r="J55" s="243">
        <f t="shared" si="3"/>
        <v>50.387238115740416</v>
      </c>
      <c r="K55" s="243">
        <f t="shared" si="1"/>
        <v>100</v>
      </c>
      <c r="L55" s="208"/>
      <c r="M55" s="205"/>
      <c r="O55" s="207"/>
    </row>
    <row r="56" spans="1:15">
      <c r="A56" s="460" t="s">
        <v>406</v>
      </c>
      <c r="B56" s="460"/>
      <c r="C56" s="460"/>
      <c r="D56" s="460"/>
      <c r="E56" s="460"/>
      <c r="F56" s="460"/>
      <c r="G56" s="460"/>
      <c r="H56" s="460"/>
      <c r="I56" s="460"/>
      <c r="J56" s="460"/>
      <c r="K56" s="460"/>
      <c r="L56" s="208"/>
      <c r="M56" s="205"/>
      <c r="O56" s="207"/>
    </row>
    <row r="57" spans="1:15">
      <c r="A57" s="447" t="s">
        <v>407</v>
      </c>
      <c r="B57" s="447"/>
      <c r="C57" s="447"/>
      <c r="D57" s="447"/>
      <c r="E57" s="447"/>
      <c r="F57" s="447"/>
      <c r="G57" s="447"/>
      <c r="H57" s="447"/>
      <c r="I57" s="447"/>
      <c r="J57" s="447"/>
      <c r="K57" s="447"/>
    </row>
    <row r="58" spans="1:15" ht="22.5" customHeight="1">
      <c r="A58" s="466" t="s">
        <v>651</v>
      </c>
      <c r="B58" s="466"/>
      <c r="C58" s="466"/>
      <c r="D58" s="466"/>
      <c r="E58" s="466"/>
      <c r="F58" s="466"/>
      <c r="G58" s="466"/>
      <c r="H58" s="466"/>
      <c r="I58" s="466"/>
      <c r="J58" s="466"/>
      <c r="K58" s="466"/>
    </row>
    <row r="59" spans="1:15">
      <c r="A59" s="466" t="s">
        <v>652</v>
      </c>
      <c r="B59" s="466"/>
      <c r="C59" s="466"/>
      <c r="D59" s="466"/>
      <c r="E59" s="466"/>
      <c r="F59" s="466"/>
      <c r="G59" s="466"/>
      <c r="H59" s="466"/>
      <c r="I59" s="466"/>
      <c r="J59" s="466"/>
      <c r="K59" s="466"/>
    </row>
    <row r="60" spans="1:15" ht="34.5" customHeight="1">
      <c r="A60" s="466" t="s">
        <v>653</v>
      </c>
      <c r="B60" s="466"/>
      <c r="C60" s="466"/>
      <c r="D60" s="466"/>
      <c r="E60" s="466"/>
      <c r="F60" s="466"/>
      <c r="G60" s="466"/>
      <c r="H60" s="466"/>
      <c r="I60" s="466"/>
      <c r="J60" s="466"/>
      <c r="K60" s="466"/>
    </row>
    <row r="61" spans="1:15" ht="31.5" customHeight="1">
      <c r="A61" s="466" t="s">
        <v>654</v>
      </c>
      <c r="B61" s="466"/>
      <c r="C61" s="466"/>
      <c r="D61" s="466"/>
      <c r="E61" s="466"/>
      <c r="F61" s="466"/>
      <c r="G61" s="466"/>
      <c r="H61" s="466"/>
      <c r="I61" s="466"/>
      <c r="J61" s="466"/>
      <c r="K61" s="466"/>
    </row>
    <row r="62" spans="1:15" ht="56.25" customHeight="1">
      <c r="A62" s="466" t="s">
        <v>655</v>
      </c>
      <c r="B62" s="466"/>
      <c r="C62" s="466"/>
      <c r="D62" s="466"/>
      <c r="E62" s="466"/>
      <c r="F62" s="466"/>
      <c r="G62" s="466"/>
      <c r="H62" s="466"/>
      <c r="I62" s="466"/>
      <c r="J62" s="466"/>
      <c r="K62" s="466"/>
    </row>
    <row r="63" spans="1:15">
      <c r="A63" s="466" t="s">
        <v>656</v>
      </c>
      <c r="B63" s="466"/>
      <c r="C63" s="466"/>
      <c r="D63" s="466"/>
      <c r="E63" s="466"/>
      <c r="F63" s="466"/>
      <c r="G63" s="466"/>
      <c r="H63" s="466"/>
      <c r="I63" s="466"/>
      <c r="J63" s="466"/>
      <c r="K63" s="466"/>
    </row>
    <row r="64" spans="1:15" ht="12.75" customHeight="1">
      <c r="A64" s="447" t="s">
        <v>408</v>
      </c>
      <c r="B64" s="447"/>
      <c r="C64" s="447"/>
      <c r="D64" s="447"/>
      <c r="E64" s="447"/>
      <c r="F64" s="447"/>
      <c r="G64" s="447"/>
      <c r="H64" s="447"/>
      <c r="I64" s="447"/>
      <c r="J64" s="447"/>
      <c r="K64" s="447"/>
    </row>
    <row r="66" spans="4:7">
      <c r="D66" s="211"/>
    </row>
    <row r="67" spans="4:7">
      <c r="D67" s="211"/>
      <c r="E67" s="211"/>
      <c r="F67" s="211"/>
      <c r="G67" s="211"/>
    </row>
    <row r="68" spans="4:7">
      <c r="D68" s="211"/>
    </row>
    <row r="69" spans="4:7">
      <c r="D69" s="211"/>
    </row>
    <row r="70" spans="4:7">
      <c r="D70" s="211"/>
    </row>
  </sheetData>
  <mergeCells count="28">
    <mergeCell ref="A37:B37"/>
    <mergeCell ref="A39:B39"/>
    <mergeCell ref="A62:K62"/>
    <mergeCell ref="A63:K63"/>
    <mergeCell ref="A64:K64"/>
    <mergeCell ref="A57:K57"/>
    <mergeCell ref="A58:K58"/>
    <mergeCell ref="A59:K59"/>
    <mergeCell ref="E8:E9"/>
    <mergeCell ref="F8:H8"/>
    <mergeCell ref="A11:B11"/>
    <mergeCell ref="A12:B12"/>
    <mergeCell ref="A60:K60"/>
    <mergeCell ref="A61:K61"/>
    <mergeCell ref="A14:B14"/>
    <mergeCell ref="A16:B16"/>
    <mergeCell ref="A22:B22"/>
    <mergeCell ref="A35:B35"/>
    <mergeCell ref="A1:B1"/>
    <mergeCell ref="A7:A10"/>
    <mergeCell ref="B7:B10"/>
    <mergeCell ref="C7:H7"/>
    <mergeCell ref="A56:K56"/>
    <mergeCell ref="A49:B49"/>
    <mergeCell ref="A51:B51"/>
    <mergeCell ref="A54:B54"/>
    <mergeCell ref="C8:C9"/>
    <mergeCell ref="D8:D9"/>
  </mergeCells>
  <printOptions horizontalCentered="1"/>
  <pageMargins left="0.39370078740157483" right="0.39370078740157483" top="0.19685039370078741" bottom="0.19685039370078741" header="0.39370078740157483" footer="0.39370078740157483"/>
  <pageSetup scale="57" fitToHeight="99" orientation="landscape" r:id="rId1"/>
  <rowBreaks count="1" manualBreakCount="1">
    <brk id="2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topLeftCell="A25" workbookViewId="0">
      <selection activeCell="A29" sqref="A29:K32"/>
    </sheetView>
  </sheetViews>
  <sheetFormatPr baseColWidth="10" defaultRowHeight="12.75"/>
  <cols>
    <col min="1" max="1" width="6.140625" style="244" customWidth="1"/>
    <col min="2" max="2" width="59.5703125" style="244" customWidth="1"/>
    <col min="3" max="8" width="12" style="244" customWidth="1"/>
    <col min="9" max="9" width="1.140625" style="244" customWidth="1"/>
    <col min="10" max="10" width="10.28515625" style="244" customWidth="1"/>
    <col min="11" max="11" width="11.7109375" style="244" bestFit="1" customWidth="1"/>
    <col min="12" max="16384" width="11.42578125" style="244"/>
  </cols>
  <sheetData>
    <row r="1" spans="1:11" ht="14.25">
      <c r="A1" s="456" t="s">
        <v>0</v>
      </c>
      <c r="B1" s="456"/>
      <c r="C1" s="212" t="s">
        <v>287</v>
      </c>
      <c r="D1" s="203"/>
    </row>
    <row r="3" spans="1:11">
      <c r="A3" s="245" t="s">
        <v>670</v>
      </c>
      <c r="B3" s="246"/>
      <c r="C3" s="246"/>
      <c r="D3" s="246"/>
      <c r="E3" s="246"/>
      <c r="F3" s="246"/>
      <c r="G3" s="246"/>
      <c r="H3" s="246"/>
      <c r="I3" s="246"/>
      <c r="J3" s="246"/>
      <c r="K3" s="246"/>
    </row>
    <row r="4" spans="1:11">
      <c r="A4" s="245" t="s">
        <v>671</v>
      </c>
      <c r="B4" s="246"/>
      <c r="C4" s="246"/>
      <c r="D4" s="246"/>
      <c r="E4" s="246"/>
      <c r="F4" s="246"/>
      <c r="G4" s="246"/>
      <c r="H4" s="246"/>
      <c r="I4" s="246"/>
      <c r="J4" s="246"/>
      <c r="K4" s="246"/>
    </row>
    <row r="5" spans="1:11">
      <c r="A5" s="246" t="s">
        <v>672</v>
      </c>
      <c r="B5" s="246"/>
      <c r="C5" s="246"/>
      <c r="D5" s="246"/>
      <c r="E5" s="246"/>
      <c r="F5" s="246"/>
      <c r="G5" s="246"/>
      <c r="H5" s="246"/>
      <c r="I5" s="246"/>
      <c r="J5" s="246"/>
      <c r="K5" s="246"/>
    </row>
    <row r="6" spans="1:11">
      <c r="A6" s="246" t="s">
        <v>609</v>
      </c>
      <c r="B6" s="246"/>
      <c r="C6" s="246"/>
      <c r="D6" s="246"/>
      <c r="E6" s="246"/>
      <c r="F6" s="246"/>
      <c r="G6" s="246"/>
      <c r="H6" s="246"/>
      <c r="I6" s="246"/>
      <c r="J6" s="246"/>
      <c r="K6" s="246"/>
    </row>
    <row r="7" spans="1:11">
      <c r="A7" s="468" t="s">
        <v>8</v>
      </c>
      <c r="B7" s="468" t="s">
        <v>298</v>
      </c>
      <c r="C7" s="470" t="s">
        <v>3</v>
      </c>
      <c r="D7" s="470"/>
      <c r="E7" s="470"/>
      <c r="F7" s="470"/>
      <c r="G7" s="470"/>
      <c r="H7" s="470"/>
      <c r="I7" s="247"/>
      <c r="J7" s="248"/>
      <c r="K7" s="248"/>
    </row>
    <row r="8" spans="1:11">
      <c r="A8" s="468"/>
      <c r="B8" s="468"/>
      <c r="C8" s="467" t="s">
        <v>674</v>
      </c>
      <c r="D8" s="467" t="s">
        <v>657</v>
      </c>
      <c r="E8" s="467" t="s">
        <v>12</v>
      </c>
      <c r="F8" s="471" t="s">
        <v>98</v>
      </c>
      <c r="G8" s="471"/>
      <c r="H8" s="471"/>
      <c r="I8" s="247"/>
      <c r="J8" s="249" t="s">
        <v>7</v>
      </c>
      <c r="K8" s="248"/>
    </row>
    <row r="9" spans="1:11" ht="16.5">
      <c r="A9" s="468"/>
      <c r="B9" s="468"/>
      <c r="C9" s="467"/>
      <c r="D9" s="467"/>
      <c r="E9" s="467"/>
      <c r="F9" s="250" t="s">
        <v>610</v>
      </c>
      <c r="G9" s="250" t="s">
        <v>611</v>
      </c>
      <c r="H9" s="250" t="s">
        <v>612</v>
      </c>
      <c r="I9" s="250"/>
      <c r="J9" s="251" t="s">
        <v>5</v>
      </c>
      <c r="K9" s="251" t="s">
        <v>12</v>
      </c>
    </row>
    <row r="10" spans="1:11">
      <c r="A10" s="469"/>
      <c r="B10" s="469"/>
      <c r="C10" s="252" t="s">
        <v>13</v>
      </c>
      <c r="D10" s="252" t="s">
        <v>14</v>
      </c>
      <c r="E10" s="252" t="s">
        <v>15</v>
      </c>
      <c r="F10" s="253" t="s">
        <v>16</v>
      </c>
      <c r="G10" s="253" t="s">
        <v>17</v>
      </c>
      <c r="H10" s="253" t="s">
        <v>18</v>
      </c>
      <c r="I10" s="253"/>
      <c r="J10" s="254" t="s">
        <v>649</v>
      </c>
      <c r="K10" s="254" t="s">
        <v>650</v>
      </c>
    </row>
    <row r="11" spans="1:11">
      <c r="A11" s="255" t="s">
        <v>21</v>
      </c>
      <c r="B11" s="14"/>
      <c r="C11" s="256">
        <f t="shared" ref="C11:H11" si="0">SUM(C12,C14,C16,C18,C20)</f>
        <v>17813238120</v>
      </c>
      <c r="D11" s="256">
        <f t="shared" si="0"/>
        <v>17415344437.919998</v>
      </c>
      <c r="E11" s="256">
        <f t="shared" si="0"/>
        <v>8588215378.6999989</v>
      </c>
      <c r="F11" s="256">
        <f t="shared" si="0"/>
        <v>1972848417.4699998</v>
      </c>
      <c r="G11" s="256">
        <f t="shared" si="0"/>
        <v>2293198960.8400002</v>
      </c>
      <c r="H11" s="256">
        <f t="shared" si="0"/>
        <v>2929765226.1700001</v>
      </c>
      <c r="I11" s="256"/>
      <c r="J11" s="257">
        <f t="shared" ref="J11:J28" si="1">IFERROR(+H11/D11*100,"n.a.")</f>
        <v>16.822895674637124</v>
      </c>
      <c r="K11" s="258">
        <f>IFERROR(+H11/E11*100,"n.a.")</f>
        <v>34.113783795364945</v>
      </c>
    </row>
    <row r="12" spans="1:11">
      <c r="A12" s="255" t="s">
        <v>412</v>
      </c>
      <c r="B12" s="14"/>
      <c r="C12" s="259">
        <f t="shared" ref="C12:H12" si="2">C13</f>
        <v>2121728</v>
      </c>
      <c r="D12" s="259">
        <f t="shared" si="2"/>
        <v>2121728</v>
      </c>
      <c r="E12" s="259">
        <f t="shared" si="2"/>
        <v>2121728</v>
      </c>
      <c r="F12" s="259">
        <f t="shared" si="2"/>
        <v>21638.99</v>
      </c>
      <c r="G12" s="259">
        <f t="shared" si="2"/>
        <v>21638.99</v>
      </c>
      <c r="H12" s="259">
        <f t="shared" si="2"/>
        <v>21638.99</v>
      </c>
      <c r="I12" s="259"/>
      <c r="J12" s="260">
        <f t="shared" si="1"/>
        <v>1.0198757804958978</v>
      </c>
      <c r="K12" s="261">
        <f t="shared" ref="K12:K28" si="3">IFERROR(+H12/E12*100,"n.a.")</f>
        <v>1.0198757804958978</v>
      </c>
    </row>
    <row r="13" spans="1:11">
      <c r="A13" s="262"/>
      <c r="B13" s="263" t="s">
        <v>658</v>
      </c>
      <c r="C13" s="153">
        <v>2121728</v>
      </c>
      <c r="D13" s="153">
        <v>2121728</v>
      </c>
      <c r="E13" s="153">
        <v>2121728</v>
      </c>
      <c r="F13" s="153">
        <v>21638.99</v>
      </c>
      <c r="G13" s="153">
        <v>21638.99</v>
      </c>
      <c r="H13" s="153">
        <v>21638.99</v>
      </c>
      <c r="I13" s="153"/>
      <c r="J13" s="264">
        <f t="shared" si="1"/>
        <v>1.0198757804958978</v>
      </c>
      <c r="K13" s="265">
        <f t="shared" si="3"/>
        <v>1.0198757804958978</v>
      </c>
    </row>
    <row r="14" spans="1:11">
      <c r="A14" s="255" t="s">
        <v>303</v>
      </c>
      <c r="B14" s="14"/>
      <c r="C14" s="259">
        <f t="shared" ref="C14:H14" si="4">C15</f>
        <v>417187808</v>
      </c>
      <c r="D14" s="259">
        <f t="shared" si="4"/>
        <v>416116079.95999998</v>
      </c>
      <c r="E14" s="259">
        <f t="shared" si="4"/>
        <v>277280912.22999996</v>
      </c>
      <c r="F14" s="259">
        <f t="shared" si="4"/>
        <v>100728993.58</v>
      </c>
      <c r="G14" s="259">
        <f t="shared" si="4"/>
        <v>200659396.81</v>
      </c>
      <c r="H14" s="259">
        <f t="shared" si="4"/>
        <v>277185995.13999999</v>
      </c>
      <c r="I14" s="259"/>
      <c r="J14" s="266">
        <f t="shared" si="1"/>
        <v>66.612661343595533</v>
      </c>
      <c r="K14" s="260">
        <f t="shared" si="3"/>
        <v>99.965768617379169</v>
      </c>
    </row>
    <row r="15" spans="1:11">
      <c r="A15" s="262"/>
      <c r="B15" s="263" t="s">
        <v>659</v>
      </c>
      <c r="C15" s="153">
        <v>417187808</v>
      </c>
      <c r="D15" s="153">
        <v>416116079.95999998</v>
      </c>
      <c r="E15" s="153">
        <v>277280912.22999996</v>
      </c>
      <c r="F15" s="153">
        <v>100728993.58</v>
      </c>
      <c r="G15" s="153">
        <v>200659396.81</v>
      </c>
      <c r="H15" s="153">
        <v>277185995.13999999</v>
      </c>
      <c r="I15" s="153"/>
      <c r="J15" s="264">
        <f t="shared" si="1"/>
        <v>66.612661343595533</v>
      </c>
      <c r="K15" s="265">
        <f t="shared" si="3"/>
        <v>99.965768617379169</v>
      </c>
    </row>
    <row r="16" spans="1:11">
      <c r="A16" s="255" t="s">
        <v>53</v>
      </c>
      <c r="B16" s="14"/>
      <c r="C16" s="259">
        <f t="shared" ref="C16:H16" si="5">C17</f>
        <v>33000000</v>
      </c>
      <c r="D16" s="259">
        <f t="shared" si="5"/>
        <v>11117861.140000001</v>
      </c>
      <c r="E16" s="259">
        <f t="shared" si="5"/>
        <v>0</v>
      </c>
      <c r="F16" s="259">
        <f t="shared" si="5"/>
        <v>0</v>
      </c>
      <c r="G16" s="259">
        <f t="shared" si="5"/>
        <v>0</v>
      </c>
      <c r="H16" s="259">
        <f t="shared" si="5"/>
        <v>0</v>
      </c>
      <c r="I16" s="259"/>
      <c r="J16" s="261">
        <f t="shared" si="1"/>
        <v>0</v>
      </c>
      <c r="K16" s="261" t="str">
        <f t="shared" si="3"/>
        <v>n.a.</v>
      </c>
    </row>
    <row r="17" spans="1:11">
      <c r="A17" s="262"/>
      <c r="B17" s="263" t="s">
        <v>660</v>
      </c>
      <c r="C17" s="153">
        <v>33000000</v>
      </c>
      <c r="D17" s="153">
        <v>11117861.140000001</v>
      </c>
      <c r="E17" s="153">
        <v>0</v>
      </c>
      <c r="F17" s="153">
        <v>0</v>
      </c>
      <c r="G17" s="153">
        <v>0</v>
      </c>
      <c r="H17" s="153">
        <v>0</v>
      </c>
      <c r="I17" s="153"/>
      <c r="J17" s="264">
        <f t="shared" si="1"/>
        <v>0</v>
      </c>
      <c r="K17" s="265" t="str">
        <f t="shared" si="3"/>
        <v>n.a.</v>
      </c>
    </row>
    <row r="18" spans="1:11">
      <c r="A18" s="255" t="s">
        <v>62</v>
      </c>
      <c r="B18" s="14"/>
      <c r="C18" s="259">
        <f t="shared" ref="C18:H18" si="6">C19</f>
        <v>3100000</v>
      </c>
      <c r="D18" s="259">
        <f t="shared" si="6"/>
        <v>2583334</v>
      </c>
      <c r="E18" s="259">
        <f t="shared" si="6"/>
        <v>913336</v>
      </c>
      <c r="F18" s="259">
        <f t="shared" si="6"/>
        <v>245007.29</v>
      </c>
      <c r="G18" s="259">
        <f t="shared" si="6"/>
        <v>379828.29</v>
      </c>
      <c r="H18" s="259">
        <f t="shared" si="6"/>
        <v>379828.29</v>
      </c>
      <c r="I18" s="259"/>
      <c r="J18" s="261">
        <f t="shared" si="1"/>
        <v>14.703026786315668</v>
      </c>
      <c r="K18" s="261">
        <f t="shared" si="3"/>
        <v>41.586917629437572</v>
      </c>
    </row>
    <row r="19" spans="1:11">
      <c r="A19" s="262"/>
      <c r="B19" s="263" t="s">
        <v>661</v>
      </c>
      <c r="C19" s="153">
        <v>3100000</v>
      </c>
      <c r="D19" s="153">
        <v>2583334</v>
      </c>
      <c r="E19" s="153">
        <v>913336</v>
      </c>
      <c r="F19" s="153">
        <v>245007.29</v>
      </c>
      <c r="G19" s="153">
        <v>379828.29</v>
      </c>
      <c r="H19" s="153">
        <v>379828.29</v>
      </c>
      <c r="I19" s="153"/>
      <c r="J19" s="264">
        <f t="shared" si="1"/>
        <v>14.703026786315668</v>
      </c>
      <c r="K19" s="265">
        <f t="shared" si="3"/>
        <v>41.586917629437572</v>
      </c>
    </row>
    <row r="20" spans="1:11">
      <c r="A20" s="255" t="s">
        <v>361</v>
      </c>
      <c r="B20" s="14"/>
      <c r="C20" s="259">
        <f t="shared" ref="C20:H20" si="7">SUM(C21:C28)</f>
        <v>17357828584</v>
      </c>
      <c r="D20" s="259">
        <f t="shared" si="7"/>
        <v>16983405434.82</v>
      </c>
      <c r="E20" s="259">
        <f t="shared" si="7"/>
        <v>8307899402.4699993</v>
      </c>
      <c r="F20" s="259">
        <f t="shared" si="7"/>
        <v>1871852777.6099999</v>
      </c>
      <c r="G20" s="259">
        <f t="shared" si="7"/>
        <v>2092138096.75</v>
      </c>
      <c r="H20" s="259">
        <f t="shared" si="7"/>
        <v>2652177763.75</v>
      </c>
      <c r="I20" s="259"/>
      <c r="J20" s="266">
        <f t="shared" si="1"/>
        <v>15.616289524081006</v>
      </c>
      <c r="K20" s="266">
        <f t="shared" si="3"/>
        <v>31.92356617800991</v>
      </c>
    </row>
    <row r="21" spans="1:11">
      <c r="A21" s="262"/>
      <c r="B21" s="263" t="s">
        <v>662</v>
      </c>
      <c r="C21" s="153">
        <v>1030300000</v>
      </c>
      <c r="D21" s="153">
        <v>1030300000</v>
      </c>
      <c r="E21" s="153">
        <v>1014858374.49</v>
      </c>
      <c r="F21" s="153">
        <v>1000000000</v>
      </c>
      <c r="G21" s="153">
        <v>1000000000</v>
      </c>
      <c r="H21" s="153">
        <v>1014858374.49</v>
      </c>
      <c r="I21" s="153"/>
      <c r="J21" s="264">
        <f t="shared" si="1"/>
        <v>98.501249586528189</v>
      </c>
      <c r="K21" s="264">
        <f t="shared" si="3"/>
        <v>100</v>
      </c>
    </row>
    <row r="22" spans="1:11">
      <c r="A22" s="262"/>
      <c r="B22" s="263" t="s">
        <v>673</v>
      </c>
      <c r="C22" s="153">
        <v>14871331033</v>
      </c>
      <c r="D22" s="153">
        <v>14871331033</v>
      </c>
      <c r="E22" s="153">
        <v>6911291672.8099995</v>
      </c>
      <c r="F22" s="153">
        <v>565522935</v>
      </c>
      <c r="G22" s="153">
        <v>759907524</v>
      </c>
      <c r="H22" s="153">
        <v>1281797261</v>
      </c>
      <c r="I22" s="267"/>
      <c r="J22" s="264">
        <f t="shared" si="1"/>
        <v>8.6192504097692897</v>
      </c>
      <c r="K22" s="264">
        <f t="shared" si="3"/>
        <v>18.546421156594679</v>
      </c>
    </row>
    <row r="23" spans="1:11">
      <c r="A23" s="262"/>
      <c r="B23" s="263" t="s">
        <v>663</v>
      </c>
      <c r="C23" s="153">
        <v>20749999.990000006</v>
      </c>
      <c r="D23" s="153">
        <v>20750000</v>
      </c>
      <c r="E23" s="153">
        <v>0</v>
      </c>
      <c r="F23" s="153">
        <v>0</v>
      </c>
      <c r="G23" s="153">
        <v>0</v>
      </c>
      <c r="H23" s="153">
        <v>0</v>
      </c>
      <c r="I23" s="267"/>
      <c r="J23" s="264">
        <f t="shared" si="1"/>
        <v>0</v>
      </c>
      <c r="K23" s="264" t="str">
        <f t="shared" si="3"/>
        <v>n.a.</v>
      </c>
    </row>
    <row r="24" spans="1:11">
      <c r="A24" s="262"/>
      <c r="B24" s="263" t="s">
        <v>664</v>
      </c>
      <c r="C24" s="153">
        <v>1218107314.0099998</v>
      </c>
      <c r="D24" s="153">
        <v>845270274</v>
      </c>
      <c r="E24" s="153">
        <v>330060704</v>
      </c>
      <c r="F24" s="153">
        <v>274505597</v>
      </c>
      <c r="G24" s="153">
        <v>292783185</v>
      </c>
      <c r="H24" s="153">
        <v>310267661</v>
      </c>
      <c r="I24" s="153"/>
      <c r="J24" s="264">
        <f>IFERROR(+H24/D24*100,"n.a.")</f>
        <v>36.706325839633159</v>
      </c>
      <c r="K24" s="264">
        <f t="shared" si="3"/>
        <v>94.003211300185555</v>
      </c>
    </row>
    <row r="25" spans="1:11">
      <c r="A25" s="262"/>
      <c r="B25" s="263" t="s">
        <v>665</v>
      </c>
      <c r="C25" s="153">
        <v>104266812</v>
      </c>
      <c r="D25" s="153">
        <v>104266812</v>
      </c>
      <c r="E25" s="153">
        <v>8499267</v>
      </c>
      <c r="F25" s="153">
        <v>8449067</v>
      </c>
      <c r="G25" s="153">
        <v>8449067</v>
      </c>
      <c r="H25" s="153">
        <v>8449067</v>
      </c>
      <c r="I25" s="153"/>
      <c r="J25" s="264">
        <f t="shared" si="1"/>
        <v>8.1033138329768821</v>
      </c>
      <c r="K25" s="264">
        <f t="shared" si="3"/>
        <v>99.409360830763404</v>
      </c>
    </row>
    <row r="26" spans="1:11">
      <c r="A26" s="262"/>
      <c r="B26" s="263" t="s">
        <v>666</v>
      </c>
      <c r="C26" s="153">
        <v>11408198.000000002</v>
      </c>
      <c r="D26" s="153">
        <v>10284905</v>
      </c>
      <c r="E26" s="153">
        <v>4588530</v>
      </c>
      <c r="F26" s="153">
        <v>3987935.33</v>
      </c>
      <c r="G26" s="153">
        <v>4263848.37</v>
      </c>
      <c r="H26" s="153">
        <v>4514311.17</v>
      </c>
      <c r="I26" s="153"/>
      <c r="J26" s="264">
        <f t="shared" si="1"/>
        <v>43.892589868355614</v>
      </c>
      <c r="K26" s="264">
        <f t="shared" si="3"/>
        <v>98.382514007754125</v>
      </c>
    </row>
    <row r="27" spans="1:11">
      <c r="A27" s="262"/>
      <c r="B27" s="263" t="s">
        <v>363</v>
      </c>
      <c r="C27" s="153">
        <v>350000</v>
      </c>
      <c r="D27" s="153">
        <v>350000</v>
      </c>
      <c r="E27" s="153">
        <v>193000</v>
      </c>
      <c r="F27" s="153">
        <v>22459</v>
      </c>
      <c r="G27" s="153">
        <v>24499</v>
      </c>
      <c r="H27" s="153">
        <v>24499</v>
      </c>
      <c r="I27" s="153"/>
      <c r="J27" s="264">
        <f t="shared" si="1"/>
        <v>6.9997142857142851</v>
      </c>
      <c r="K27" s="264">
        <f t="shared" si="3"/>
        <v>12.693782383419688</v>
      </c>
    </row>
    <row r="28" spans="1:11">
      <c r="A28" s="268"/>
      <c r="B28" s="269" t="s">
        <v>667</v>
      </c>
      <c r="C28" s="270">
        <v>101315227</v>
      </c>
      <c r="D28" s="270">
        <v>100852410.82000001</v>
      </c>
      <c r="E28" s="270">
        <v>38407854.169999979</v>
      </c>
      <c r="F28" s="270">
        <v>19364784.280000009</v>
      </c>
      <c r="G28" s="270">
        <v>26709973.379999999</v>
      </c>
      <c r="H28" s="270">
        <v>32266590.089999996</v>
      </c>
      <c r="I28" s="270"/>
      <c r="J28" s="271">
        <f t="shared" si="1"/>
        <v>31.993870872942203</v>
      </c>
      <c r="K28" s="271">
        <f t="shared" si="3"/>
        <v>84.010395236303339</v>
      </c>
    </row>
    <row r="29" spans="1:11">
      <c r="A29" s="281" t="s">
        <v>406</v>
      </c>
      <c r="B29" s="263"/>
      <c r="C29" s="153"/>
      <c r="D29" s="153"/>
      <c r="E29" s="153"/>
      <c r="F29" s="153"/>
      <c r="G29" s="153"/>
      <c r="H29" s="153"/>
      <c r="I29" s="153"/>
      <c r="J29" s="264"/>
      <c r="K29" s="264"/>
    </row>
    <row r="30" spans="1:11">
      <c r="A30" s="272" t="s">
        <v>668</v>
      </c>
      <c r="B30" s="273"/>
      <c r="C30" s="274"/>
      <c r="D30" s="275"/>
      <c r="E30" s="275"/>
      <c r="F30" s="275"/>
      <c r="G30" s="275"/>
      <c r="H30" s="275"/>
      <c r="I30" s="275"/>
      <c r="J30" s="276"/>
      <c r="K30" s="276"/>
    </row>
    <row r="31" spans="1:11">
      <c r="A31" s="272" t="s">
        <v>669</v>
      </c>
      <c r="B31" s="277"/>
      <c r="C31" s="278"/>
      <c r="D31" s="279"/>
      <c r="E31" s="279"/>
      <c r="F31" s="279"/>
      <c r="G31" s="279"/>
      <c r="H31" s="279"/>
      <c r="I31" s="279"/>
      <c r="J31" s="280"/>
      <c r="K31" s="280"/>
    </row>
    <row r="32" spans="1:11">
      <c r="A32" s="447" t="s">
        <v>408</v>
      </c>
      <c r="B32" s="447"/>
      <c r="C32" s="447"/>
      <c r="D32" s="447"/>
      <c r="E32" s="447"/>
      <c r="F32" s="447"/>
      <c r="G32" s="447"/>
      <c r="H32" s="447"/>
      <c r="I32" s="447"/>
      <c r="J32" s="447"/>
      <c r="K32" s="447"/>
    </row>
  </sheetData>
  <mergeCells count="9">
    <mergeCell ref="A32:K32"/>
    <mergeCell ref="C8:C9"/>
    <mergeCell ref="D8:D9"/>
    <mergeCell ref="E8:E9"/>
    <mergeCell ref="A1:B1"/>
    <mergeCell ref="A7:A10"/>
    <mergeCell ref="B7:B10"/>
    <mergeCell ref="C7:H7"/>
    <mergeCell ref="F8:H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
  <sheetViews>
    <sheetView showGridLines="0" zoomScale="115" zoomScaleNormal="115" workbookViewId="0">
      <selection activeCell="G19" sqref="G19"/>
    </sheetView>
  </sheetViews>
  <sheetFormatPr baseColWidth="10" defaultRowHeight="12.75"/>
  <cols>
    <col min="1" max="1" width="1.7109375" style="282" customWidth="1"/>
    <col min="2" max="2" width="7.28515625" style="282" customWidth="1"/>
    <col min="3" max="3" width="29.7109375" style="282" customWidth="1"/>
    <col min="4" max="4" width="15.7109375" style="284" customWidth="1"/>
    <col min="5" max="9" width="15.7109375" style="282" customWidth="1"/>
    <col min="10" max="10" width="0.85546875" style="43" customWidth="1"/>
    <col min="11" max="12" width="9.7109375" style="282" customWidth="1"/>
    <col min="13" max="13" width="1.5703125" style="43" customWidth="1"/>
    <col min="14" max="25" width="11.42578125" style="43"/>
    <col min="26" max="26" width="11.42578125" style="282"/>
    <col min="27" max="16384" width="11.42578125" style="283"/>
  </cols>
  <sheetData>
    <row r="1" spans="1:26" ht="14.25">
      <c r="B1" s="456" t="s">
        <v>0</v>
      </c>
      <c r="C1" s="456"/>
      <c r="D1" s="212" t="s">
        <v>287</v>
      </c>
    </row>
    <row r="2" spans="1:26" s="284" customFormat="1" ht="14.25">
      <c r="B2" s="176"/>
      <c r="C2" s="176"/>
      <c r="D2" s="293"/>
      <c r="J2" s="52"/>
      <c r="M2" s="52"/>
      <c r="N2" s="52"/>
      <c r="O2" s="52"/>
      <c r="P2" s="52"/>
      <c r="Q2" s="52"/>
      <c r="R2" s="52"/>
      <c r="S2" s="52"/>
      <c r="T2" s="52"/>
      <c r="U2" s="52"/>
      <c r="V2" s="52"/>
      <c r="W2" s="52"/>
      <c r="X2" s="52"/>
      <c r="Y2" s="52"/>
    </row>
    <row r="3" spans="1:26">
      <c r="B3" s="286" t="s">
        <v>982</v>
      </c>
      <c r="C3" s="285"/>
      <c r="D3" s="286"/>
      <c r="E3" s="286"/>
      <c r="F3" s="286"/>
      <c r="G3" s="287"/>
      <c r="H3" s="286"/>
      <c r="I3" s="286"/>
      <c r="J3" s="304"/>
      <c r="K3" s="288"/>
      <c r="L3" s="288"/>
    </row>
    <row r="4" spans="1:26" s="284" customFormat="1">
      <c r="A4" s="282"/>
      <c r="B4" s="286" t="s">
        <v>724</v>
      </c>
      <c r="C4" s="285"/>
      <c r="D4" s="286"/>
      <c r="E4" s="286"/>
      <c r="F4" s="286"/>
      <c r="G4" s="286"/>
      <c r="H4" s="286"/>
      <c r="I4" s="286"/>
      <c r="J4" s="304"/>
      <c r="K4" s="286"/>
      <c r="L4" s="286"/>
      <c r="M4" s="43"/>
      <c r="N4" s="43"/>
      <c r="O4" s="43"/>
      <c r="P4" s="43"/>
      <c r="Q4" s="43"/>
      <c r="R4" s="43"/>
      <c r="S4" s="43"/>
      <c r="T4" s="43"/>
      <c r="U4" s="43"/>
      <c r="V4" s="43"/>
      <c r="W4" s="43"/>
      <c r="X4" s="43"/>
      <c r="Y4" s="43"/>
      <c r="Z4" s="282"/>
    </row>
    <row r="5" spans="1:26" s="284" customFormat="1">
      <c r="A5" s="282"/>
      <c r="B5" s="286" t="s">
        <v>290</v>
      </c>
      <c r="C5" s="285"/>
      <c r="D5" s="286"/>
      <c r="E5" s="289"/>
      <c r="F5" s="289"/>
      <c r="G5" s="289"/>
      <c r="H5" s="289"/>
      <c r="I5" s="289"/>
      <c r="J5" s="305"/>
      <c r="K5" s="286"/>
      <c r="L5" s="286"/>
      <c r="M5" s="43"/>
      <c r="N5" s="43"/>
      <c r="O5" s="43"/>
      <c r="P5" s="43"/>
      <c r="Q5" s="43"/>
      <c r="R5" s="43"/>
      <c r="S5" s="43"/>
      <c r="T5" s="43"/>
      <c r="U5" s="43"/>
      <c r="V5" s="43"/>
      <c r="W5" s="43"/>
      <c r="X5" s="43"/>
      <c r="Y5" s="43"/>
      <c r="Z5" s="282"/>
    </row>
    <row r="6" spans="1:26" s="284" customFormat="1">
      <c r="A6" s="282"/>
      <c r="B6" s="286" t="s">
        <v>2</v>
      </c>
      <c r="C6" s="290"/>
      <c r="D6" s="288"/>
      <c r="E6" s="289"/>
      <c r="F6" s="289"/>
      <c r="G6" s="291"/>
      <c r="H6" s="291"/>
      <c r="I6" s="289"/>
      <c r="J6" s="305"/>
      <c r="K6" s="292"/>
      <c r="L6" s="292"/>
      <c r="M6" s="43"/>
      <c r="N6" s="43"/>
      <c r="O6" s="43"/>
      <c r="P6" s="43"/>
      <c r="Q6" s="43"/>
      <c r="R6" s="43"/>
      <c r="S6" s="43"/>
      <c r="T6" s="43"/>
      <c r="U6" s="43"/>
      <c r="V6" s="43"/>
      <c r="W6" s="43"/>
      <c r="X6" s="43"/>
      <c r="Y6" s="43"/>
      <c r="Z6" s="282"/>
    </row>
    <row r="7" spans="1:26" s="284" customFormat="1">
      <c r="A7" s="282"/>
      <c r="B7" s="443" t="s">
        <v>8</v>
      </c>
      <c r="C7" s="475" t="s">
        <v>96</v>
      </c>
      <c r="D7" s="477" t="s">
        <v>3</v>
      </c>
      <c r="E7" s="477"/>
      <c r="F7" s="477"/>
      <c r="G7" s="477"/>
      <c r="H7" s="477"/>
      <c r="I7" s="477"/>
      <c r="J7" s="302"/>
      <c r="K7" s="472" t="s">
        <v>7</v>
      </c>
      <c r="L7" s="472"/>
      <c r="M7" s="43"/>
      <c r="N7" s="43"/>
      <c r="O7" s="43"/>
      <c r="P7" s="43"/>
      <c r="Q7" s="43"/>
      <c r="R7" s="43"/>
      <c r="S7" s="43"/>
      <c r="T7" s="43"/>
      <c r="U7" s="43"/>
      <c r="V7" s="43"/>
      <c r="W7" s="43"/>
      <c r="X7" s="43"/>
      <c r="Y7" s="43"/>
      <c r="Z7" s="282"/>
    </row>
    <row r="8" spans="1:26">
      <c r="B8" s="443"/>
      <c r="C8" s="475"/>
      <c r="D8" s="478" t="s">
        <v>107</v>
      </c>
      <c r="E8" s="478" t="s">
        <v>108</v>
      </c>
      <c r="F8" s="478" t="s">
        <v>6</v>
      </c>
      <c r="G8" s="480" t="s">
        <v>98</v>
      </c>
      <c r="H8" s="480"/>
      <c r="I8" s="480"/>
      <c r="J8" s="303"/>
      <c r="K8" s="473"/>
      <c r="L8" s="473"/>
    </row>
    <row r="9" spans="1:26" ht="18">
      <c r="B9" s="443"/>
      <c r="C9" s="475"/>
      <c r="D9" s="479"/>
      <c r="E9" s="479"/>
      <c r="F9" s="479"/>
      <c r="G9" s="67" t="s">
        <v>293</v>
      </c>
      <c r="H9" s="67" t="s">
        <v>294</v>
      </c>
      <c r="I9" s="67" t="s">
        <v>290</v>
      </c>
      <c r="J9" s="67"/>
      <c r="K9" s="67" t="s">
        <v>5</v>
      </c>
      <c r="L9" s="67" t="s">
        <v>6</v>
      </c>
    </row>
    <row r="10" spans="1:26">
      <c r="B10" s="474"/>
      <c r="C10" s="476"/>
      <c r="D10" s="300" t="s">
        <v>13</v>
      </c>
      <c r="E10" s="300" t="s">
        <v>14</v>
      </c>
      <c r="F10" s="300" t="s">
        <v>15</v>
      </c>
      <c r="G10" s="300" t="s">
        <v>16</v>
      </c>
      <c r="H10" s="300" t="s">
        <v>17</v>
      </c>
      <c r="I10" s="300" t="s">
        <v>18</v>
      </c>
      <c r="J10" s="300"/>
      <c r="K10" s="301" t="s">
        <v>981</v>
      </c>
      <c r="L10" s="301" t="s">
        <v>110</v>
      </c>
    </row>
    <row r="11" spans="1:26" s="282" customFormat="1">
      <c r="B11" s="294"/>
      <c r="C11" s="295" t="s">
        <v>21</v>
      </c>
      <c r="D11" s="410">
        <v>37702769006.349998</v>
      </c>
      <c r="E11" s="411">
        <v>38393679646.099998</v>
      </c>
      <c r="F11" s="411">
        <v>19577804486.32</v>
      </c>
      <c r="G11" s="411">
        <v>5726626656.46</v>
      </c>
      <c r="H11" s="411">
        <v>14288482871.139999</v>
      </c>
      <c r="I11" s="411">
        <v>19495654412.439999</v>
      </c>
      <c r="J11" s="306"/>
      <c r="K11" s="307">
        <f>IFERROR(+I11/E11*100,"n.a.")</f>
        <v>50.778291094118543</v>
      </c>
      <c r="L11" s="307">
        <f>IFERROR(+I11/F11*100,"n.a.")</f>
        <v>99.580391795528428</v>
      </c>
      <c r="M11" s="43"/>
      <c r="N11" s="43"/>
      <c r="O11" s="43"/>
      <c r="P11" s="43"/>
      <c r="Q11" s="43"/>
      <c r="R11" s="43"/>
      <c r="S11" s="43"/>
      <c r="T11" s="43"/>
      <c r="U11" s="43"/>
      <c r="V11" s="43"/>
      <c r="W11" s="43"/>
      <c r="X11" s="43"/>
      <c r="Y11" s="43"/>
    </row>
    <row r="12" spans="1:26">
      <c r="B12" s="412">
        <v>4</v>
      </c>
      <c r="C12" s="413" t="s">
        <v>675</v>
      </c>
      <c r="D12" s="410">
        <v>241797812</v>
      </c>
      <c r="E12" s="411">
        <v>190177754.48000005</v>
      </c>
      <c r="F12" s="411">
        <v>67089209.299999975</v>
      </c>
      <c r="G12" s="411">
        <v>42416942.649999999</v>
      </c>
      <c r="H12" s="411">
        <v>54763793.719999991</v>
      </c>
      <c r="I12" s="411">
        <v>67089209.299999975</v>
      </c>
      <c r="J12" s="306"/>
      <c r="K12" s="307">
        <f t="shared" ref="K12:K75" si="0">IFERROR(+I12/E12*100,"n.a.")</f>
        <v>35.27710666446815</v>
      </c>
      <c r="L12" s="307">
        <f t="shared" ref="L12:L75" si="1">IFERROR(+I12/F12*100,"n.a.")</f>
        <v>100</v>
      </c>
    </row>
    <row r="13" spans="1:26">
      <c r="B13" s="414"/>
      <c r="C13" s="415" t="s">
        <v>676</v>
      </c>
      <c r="D13" s="416">
        <v>241797812</v>
      </c>
      <c r="E13" s="417">
        <v>190177754.48000005</v>
      </c>
      <c r="F13" s="417">
        <v>67089209.299999975</v>
      </c>
      <c r="G13" s="417">
        <v>42416942.649999999</v>
      </c>
      <c r="H13" s="417">
        <v>54763793.719999991</v>
      </c>
      <c r="I13" s="417">
        <v>67089209.299999975</v>
      </c>
      <c r="J13" s="309"/>
      <c r="K13" s="310">
        <f t="shared" si="0"/>
        <v>35.27710666446815</v>
      </c>
      <c r="L13" s="310">
        <f t="shared" si="1"/>
        <v>100</v>
      </c>
    </row>
    <row r="14" spans="1:26">
      <c r="B14" s="418">
        <v>6</v>
      </c>
      <c r="C14" s="413" t="s">
        <v>113</v>
      </c>
      <c r="D14" s="410">
        <v>48096746</v>
      </c>
      <c r="E14" s="411">
        <v>88341077.780000001</v>
      </c>
      <c r="F14" s="411">
        <v>44478939.5</v>
      </c>
      <c r="G14" s="411">
        <v>0</v>
      </c>
      <c r="H14" s="411">
        <v>0</v>
      </c>
      <c r="I14" s="411">
        <v>42391870</v>
      </c>
      <c r="J14" s="306"/>
      <c r="K14" s="307">
        <f t="shared" si="0"/>
        <v>47.986589099094417</v>
      </c>
      <c r="L14" s="307">
        <f t="shared" si="1"/>
        <v>95.307735473324414</v>
      </c>
    </row>
    <row r="15" spans="1:26" ht="16.5">
      <c r="B15" s="414"/>
      <c r="C15" s="419" t="s">
        <v>31</v>
      </c>
      <c r="D15" s="416">
        <v>48096746</v>
      </c>
      <c r="E15" s="417">
        <v>88341077.780000001</v>
      </c>
      <c r="F15" s="417">
        <v>44478939.5</v>
      </c>
      <c r="G15" s="417">
        <v>0</v>
      </c>
      <c r="H15" s="417">
        <v>0</v>
      </c>
      <c r="I15" s="417">
        <v>42391870</v>
      </c>
      <c r="J15" s="309"/>
      <c r="K15" s="310">
        <f t="shared" si="0"/>
        <v>47.986589099094417</v>
      </c>
      <c r="L15" s="310">
        <f t="shared" si="1"/>
        <v>95.307735473324414</v>
      </c>
    </row>
    <row r="16" spans="1:26" ht="16.5">
      <c r="B16" s="418">
        <v>8</v>
      </c>
      <c r="C16" s="296" t="s">
        <v>121</v>
      </c>
      <c r="D16" s="410">
        <v>11715010526</v>
      </c>
      <c r="E16" s="411">
        <v>12105005457.98</v>
      </c>
      <c r="F16" s="411">
        <v>6424717449.5700006</v>
      </c>
      <c r="G16" s="411">
        <v>1341537038.3</v>
      </c>
      <c r="H16" s="411">
        <v>4109077230.3000002</v>
      </c>
      <c r="I16" s="411">
        <v>6408132181.9300003</v>
      </c>
      <c r="J16" s="306"/>
      <c r="K16" s="307">
        <f t="shared" si="0"/>
        <v>52.937871066431931</v>
      </c>
      <c r="L16" s="307">
        <f t="shared" si="1"/>
        <v>99.74185218618274</v>
      </c>
    </row>
    <row r="17" spans="1:26">
      <c r="B17" s="297"/>
      <c r="C17" s="419" t="s">
        <v>35</v>
      </c>
      <c r="D17" s="416">
        <v>851977598</v>
      </c>
      <c r="E17" s="417">
        <v>925275188.54999995</v>
      </c>
      <c r="F17" s="417">
        <v>551600062.13000011</v>
      </c>
      <c r="G17" s="417">
        <v>260910721.43999997</v>
      </c>
      <c r="H17" s="417">
        <v>412598430.21999997</v>
      </c>
      <c r="I17" s="417">
        <v>551497447.96000004</v>
      </c>
      <c r="J17" s="309"/>
      <c r="K17" s="310">
        <f t="shared" si="0"/>
        <v>59.603613582706402</v>
      </c>
      <c r="L17" s="310">
        <f t="shared" si="1"/>
        <v>99.981396998106959</v>
      </c>
    </row>
    <row r="18" spans="1:26" ht="16.5">
      <c r="B18" s="414"/>
      <c r="C18" s="419" t="s">
        <v>140</v>
      </c>
      <c r="D18" s="416">
        <v>591188004</v>
      </c>
      <c r="E18" s="417">
        <v>598705651</v>
      </c>
      <c r="F18" s="417">
        <v>153382569.73000002</v>
      </c>
      <c r="G18" s="417">
        <v>36516383.240000002</v>
      </c>
      <c r="H18" s="417">
        <v>64661772.219999999</v>
      </c>
      <c r="I18" s="417">
        <v>153291781.98000002</v>
      </c>
      <c r="J18" s="309"/>
      <c r="K18" s="310">
        <f t="shared" si="0"/>
        <v>25.603864223422875</v>
      </c>
      <c r="L18" s="310">
        <f t="shared" si="1"/>
        <v>99.94080960427263</v>
      </c>
    </row>
    <row r="19" spans="1:26">
      <c r="A19" s="283"/>
      <c r="B19" s="414"/>
      <c r="C19" s="419" t="s">
        <v>143</v>
      </c>
      <c r="D19" s="416">
        <v>4560771176</v>
      </c>
      <c r="E19" s="417">
        <v>4452753437.3400002</v>
      </c>
      <c r="F19" s="417">
        <v>2032821213.49</v>
      </c>
      <c r="G19" s="417">
        <v>318281000.75999999</v>
      </c>
      <c r="H19" s="417">
        <v>1172648561.55</v>
      </c>
      <c r="I19" s="417">
        <v>2016877168.6100001</v>
      </c>
      <c r="J19" s="309"/>
      <c r="K19" s="310">
        <f t="shared" si="0"/>
        <v>45.295056126324582</v>
      </c>
      <c r="L19" s="310">
        <f t="shared" si="1"/>
        <v>99.215669101926252</v>
      </c>
      <c r="Z19" s="283"/>
    </row>
    <row r="20" spans="1:26">
      <c r="A20" s="283"/>
      <c r="B20" s="414"/>
      <c r="C20" s="419" t="s">
        <v>34</v>
      </c>
      <c r="D20" s="416">
        <v>5711073748</v>
      </c>
      <c r="E20" s="417">
        <v>6128271181.0900002</v>
      </c>
      <c r="F20" s="417">
        <v>3686913604.2200003</v>
      </c>
      <c r="G20" s="417">
        <v>725828932.86000001</v>
      </c>
      <c r="H20" s="417">
        <v>2459168466.3100004</v>
      </c>
      <c r="I20" s="417">
        <v>3686465783.3800001</v>
      </c>
      <c r="J20" s="309"/>
      <c r="K20" s="310">
        <f t="shared" si="0"/>
        <v>60.1550694224388</v>
      </c>
      <c r="L20" s="310">
        <f t="shared" si="1"/>
        <v>99.98785377450973</v>
      </c>
      <c r="Z20" s="283"/>
    </row>
    <row r="21" spans="1:26">
      <c r="A21" s="283"/>
      <c r="B21" s="418">
        <v>9</v>
      </c>
      <c r="C21" s="298" t="s">
        <v>249</v>
      </c>
      <c r="D21" s="410">
        <v>1075349983</v>
      </c>
      <c r="E21" s="411">
        <v>1254661729.21</v>
      </c>
      <c r="F21" s="411">
        <v>646288668.59999979</v>
      </c>
      <c r="G21" s="411">
        <v>400802021.44000006</v>
      </c>
      <c r="H21" s="411">
        <v>512351899.82999992</v>
      </c>
      <c r="I21" s="411">
        <v>646156080.16999984</v>
      </c>
      <c r="J21" s="306"/>
      <c r="K21" s="307">
        <f t="shared" si="0"/>
        <v>51.500421597847975</v>
      </c>
      <c r="L21" s="307">
        <f t="shared" si="1"/>
        <v>99.979484642630794</v>
      </c>
      <c r="Z21" s="283"/>
    </row>
    <row r="22" spans="1:26">
      <c r="A22" s="283"/>
      <c r="B22" s="297"/>
      <c r="C22" s="419" t="s">
        <v>677</v>
      </c>
      <c r="D22" s="416">
        <v>1075349983</v>
      </c>
      <c r="E22" s="417">
        <v>1254661729.21</v>
      </c>
      <c r="F22" s="417">
        <v>646288668.59999979</v>
      </c>
      <c r="G22" s="417">
        <v>400802021.44000006</v>
      </c>
      <c r="H22" s="417">
        <v>512351899.82999992</v>
      </c>
      <c r="I22" s="417">
        <v>646156080.16999984</v>
      </c>
      <c r="J22" s="309"/>
      <c r="K22" s="310">
        <f t="shared" si="0"/>
        <v>51.500421597847975</v>
      </c>
      <c r="L22" s="310">
        <f t="shared" si="1"/>
        <v>99.979484642630794</v>
      </c>
      <c r="Z22" s="283"/>
    </row>
    <row r="23" spans="1:26">
      <c r="A23" s="283"/>
      <c r="B23" s="418">
        <v>10</v>
      </c>
      <c r="C23" s="298" t="s">
        <v>181</v>
      </c>
      <c r="D23" s="410">
        <v>10450000</v>
      </c>
      <c r="E23" s="411">
        <v>10450000</v>
      </c>
      <c r="F23" s="411">
        <v>0</v>
      </c>
      <c r="G23" s="411">
        <v>0</v>
      </c>
      <c r="H23" s="411">
        <v>0</v>
      </c>
      <c r="I23" s="411">
        <v>0</v>
      </c>
      <c r="J23" s="306"/>
      <c r="K23" s="307">
        <f t="shared" si="0"/>
        <v>0</v>
      </c>
      <c r="L23" s="307" t="str">
        <f t="shared" si="1"/>
        <v>n.a.</v>
      </c>
      <c r="Z23" s="283"/>
    </row>
    <row r="24" spans="1:26" ht="16.5">
      <c r="A24" s="283"/>
      <c r="B24" s="297"/>
      <c r="C24" s="419" t="s">
        <v>678</v>
      </c>
      <c r="D24" s="416">
        <v>450000</v>
      </c>
      <c r="E24" s="417">
        <v>450000</v>
      </c>
      <c r="F24" s="417">
        <v>0</v>
      </c>
      <c r="G24" s="417">
        <v>0</v>
      </c>
      <c r="H24" s="417">
        <v>0</v>
      </c>
      <c r="I24" s="417">
        <v>0</v>
      </c>
      <c r="J24" s="309"/>
      <c r="K24" s="310">
        <f t="shared" si="0"/>
        <v>0</v>
      </c>
      <c r="L24" s="310" t="str">
        <f t="shared" si="1"/>
        <v>n.a.</v>
      </c>
      <c r="Z24" s="283"/>
    </row>
    <row r="25" spans="1:26" ht="16.5">
      <c r="A25" s="283"/>
      <c r="B25" s="297"/>
      <c r="C25" s="419" t="s">
        <v>679</v>
      </c>
      <c r="D25" s="416">
        <v>10000000</v>
      </c>
      <c r="E25" s="417">
        <v>10000000</v>
      </c>
      <c r="F25" s="417">
        <v>0</v>
      </c>
      <c r="G25" s="417">
        <v>0</v>
      </c>
      <c r="H25" s="417">
        <v>0</v>
      </c>
      <c r="I25" s="417">
        <v>0</v>
      </c>
      <c r="J25" s="309"/>
      <c r="K25" s="310">
        <f t="shared" si="0"/>
        <v>0</v>
      </c>
      <c r="L25" s="310" t="str">
        <f t="shared" si="1"/>
        <v>n.a.</v>
      </c>
      <c r="Z25" s="283"/>
    </row>
    <row r="26" spans="1:26">
      <c r="A26" s="283"/>
      <c r="B26" s="418">
        <v>12</v>
      </c>
      <c r="C26" s="413" t="s">
        <v>257</v>
      </c>
      <c r="D26" s="410">
        <v>651109591.49999988</v>
      </c>
      <c r="E26" s="411">
        <v>477683710.66999996</v>
      </c>
      <c r="F26" s="411">
        <v>441508298.88999999</v>
      </c>
      <c r="G26" s="411">
        <v>392681892.45999998</v>
      </c>
      <c r="H26" s="411">
        <v>434746654.75</v>
      </c>
      <c r="I26" s="411">
        <v>441508298.88999999</v>
      </c>
      <c r="J26" s="306"/>
      <c r="K26" s="307">
        <f t="shared" si="0"/>
        <v>92.426911160679879</v>
      </c>
      <c r="L26" s="307">
        <f t="shared" si="1"/>
        <v>100</v>
      </c>
      <c r="Z26" s="283"/>
    </row>
    <row r="27" spans="1:26">
      <c r="A27" s="283"/>
      <c r="B27" s="414"/>
      <c r="C27" s="419" t="s">
        <v>680</v>
      </c>
      <c r="D27" s="416">
        <v>268221809.49999991</v>
      </c>
      <c r="E27" s="417">
        <v>314482523.66999996</v>
      </c>
      <c r="F27" s="417">
        <v>296550543.07999998</v>
      </c>
      <c r="G27" s="417">
        <v>287110231.38999999</v>
      </c>
      <c r="H27" s="417">
        <v>293713300.94</v>
      </c>
      <c r="I27" s="417">
        <v>296550543.07999998</v>
      </c>
      <c r="J27" s="309"/>
      <c r="K27" s="310">
        <f t="shared" si="0"/>
        <v>94.29794050851082</v>
      </c>
      <c r="L27" s="310">
        <f t="shared" si="1"/>
        <v>100</v>
      </c>
      <c r="Z27" s="283"/>
    </row>
    <row r="28" spans="1:26">
      <c r="A28" s="283"/>
      <c r="B28" s="414"/>
      <c r="C28" s="419" t="s">
        <v>681</v>
      </c>
      <c r="D28" s="416">
        <v>382887782</v>
      </c>
      <c r="E28" s="417">
        <v>163201187</v>
      </c>
      <c r="F28" s="417">
        <v>144957755.81</v>
      </c>
      <c r="G28" s="417">
        <v>105571661.06999999</v>
      </c>
      <c r="H28" s="417">
        <v>141033353.81</v>
      </c>
      <c r="I28" s="417">
        <v>144957755.81</v>
      </c>
      <c r="J28" s="309"/>
      <c r="K28" s="310">
        <f t="shared" si="0"/>
        <v>88.821508271260313</v>
      </c>
      <c r="L28" s="310">
        <f t="shared" si="1"/>
        <v>100</v>
      </c>
      <c r="Z28" s="283"/>
    </row>
    <row r="29" spans="1:26">
      <c r="A29" s="283"/>
      <c r="B29" s="418">
        <v>13</v>
      </c>
      <c r="C29" s="413" t="s">
        <v>682</v>
      </c>
      <c r="D29" s="410">
        <v>201903004</v>
      </c>
      <c r="E29" s="411">
        <v>190890320.03999972</v>
      </c>
      <c r="F29" s="411">
        <v>76599884.030000001</v>
      </c>
      <c r="G29" s="411">
        <v>49091619.080000013</v>
      </c>
      <c r="H29" s="411">
        <v>56686002.610000014</v>
      </c>
      <c r="I29" s="411">
        <v>76599884.030000001</v>
      </c>
      <c r="J29" s="306"/>
      <c r="K29" s="307">
        <f t="shared" si="0"/>
        <v>40.127694276980122</v>
      </c>
      <c r="L29" s="307">
        <f t="shared" si="1"/>
        <v>100</v>
      </c>
      <c r="Z29" s="283"/>
    </row>
    <row r="30" spans="1:26" ht="16.5">
      <c r="A30" s="283"/>
      <c r="B30" s="414"/>
      <c r="C30" s="419" t="s">
        <v>683</v>
      </c>
      <c r="D30" s="416">
        <v>201903004</v>
      </c>
      <c r="E30" s="417">
        <v>190890320.03999972</v>
      </c>
      <c r="F30" s="417">
        <v>76599884.030000001</v>
      </c>
      <c r="G30" s="417">
        <v>49091619.080000013</v>
      </c>
      <c r="H30" s="417">
        <v>56686002.610000014</v>
      </c>
      <c r="I30" s="417">
        <v>76599884.030000001</v>
      </c>
      <c r="J30" s="309"/>
      <c r="K30" s="310">
        <f t="shared" si="0"/>
        <v>40.127694276980122</v>
      </c>
      <c r="L30" s="310">
        <f t="shared" si="1"/>
        <v>100</v>
      </c>
      <c r="Z30" s="283"/>
    </row>
    <row r="31" spans="1:26">
      <c r="A31" s="283"/>
      <c r="B31" s="418">
        <v>15</v>
      </c>
      <c r="C31" s="413" t="s">
        <v>684</v>
      </c>
      <c r="D31" s="410">
        <v>51090000</v>
      </c>
      <c r="E31" s="411">
        <v>32532087</v>
      </c>
      <c r="F31" s="411">
        <v>0</v>
      </c>
      <c r="G31" s="411">
        <v>0</v>
      </c>
      <c r="H31" s="411">
        <v>0</v>
      </c>
      <c r="I31" s="411">
        <v>0</v>
      </c>
      <c r="J31" s="306"/>
      <c r="K31" s="307">
        <f t="shared" si="0"/>
        <v>0</v>
      </c>
      <c r="L31" s="307" t="str">
        <f t="shared" si="1"/>
        <v>n.a.</v>
      </c>
      <c r="Z31" s="283"/>
    </row>
    <row r="32" spans="1:26" ht="16.5">
      <c r="A32" s="283"/>
      <c r="B32" s="414"/>
      <c r="C32" s="419" t="s">
        <v>685</v>
      </c>
      <c r="D32" s="416">
        <v>34090000</v>
      </c>
      <c r="E32" s="417">
        <v>32532087</v>
      </c>
      <c r="F32" s="417">
        <v>0</v>
      </c>
      <c r="G32" s="417">
        <v>0</v>
      </c>
      <c r="H32" s="417">
        <v>0</v>
      </c>
      <c r="I32" s="417">
        <v>0</v>
      </c>
      <c r="J32" s="309"/>
      <c r="K32" s="310">
        <f t="shared" si="0"/>
        <v>0</v>
      </c>
      <c r="L32" s="310" t="str">
        <f t="shared" si="1"/>
        <v>n.a.</v>
      </c>
      <c r="Z32" s="283"/>
    </row>
    <row r="33" spans="1:26" ht="16.5">
      <c r="A33" s="283"/>
      <c r="B33" s="414"/>
      <c r="C33" s="419" t="s">
        <v>686</v>
      </c>
      <c r="D33" s="416">
        <v>17000000</v>
      </c>
      <c r="E33" s="417">
        <v>0</v>
      </c>
      <c r="F33" s="417">
        <v>0</v>
      </c>
      <c r="G33" s="417">
        <v>0</v>
      </c>
      <c r="H33" s="417">
        <v>0</v>
      </c>
      <c r="I33" s="417">
        <v>0</v>
      </c>
      <c r="J33" s="309"/>
      <c r="K33" s="310" t="str">
        <f t="shared" si="0"/>
        <v>n.a.</v>
      </c>
      <c r="L33" s="310" t="str">
        <f t="shared" si="1"/>
        <v>n.a.</v>
      </c>
      <c r="Z33" s="283"/>
    </row>
    <row r="34" spans="1:26">
      <c r="A34" s="283"/>
      <c r="B34" s="418">
        <v>16</v>
      </c>
      <c r="C34" s="296" t="s">
        <v>687</v>
      </c>
      <c r="D34" s="410">
        <v>13126094485.85</v>
      </c>
      <c r="E34" s="411">
        <v>13073684296.359999</v>
      </c>
      <c r="F34" s="411">
        <v>4126980865.3599992</v>
      </c>
      <c r="G34" s="411">
        <v>1608218847.7800004</v>
      </c>
      <c r="H34" s="411">
        <v>2992682362.7999992</v>
      </c>
      <c r="I34" s="411">
        <v>4071867433.8199987</v>
      </c>
      <c r="J34" s="306"/>
      <c r="K34" s="307">
        <f t="shared" si="0"/>
        <v>31.145523645187733</v>
      </c>
      <c r="L34" s="307">
        <f t="shared" si="1"/>
        <v>98.664558103416539</v>
      </c>
      <c r="Z34" s="283"/>
    </row>
    <row r="35" spans="1:26" ht="16.5">
      <c r="A35" s="283"/>
      <c r="B35" s="297"/>
      <c r="C35" s="419" t="s">
        <v>26</v>
      </c>
      <c r="D35" s="416">
        <v>15573903.5</v>
      </c>
      <c r="E35" s="417">
        <v>15464825.649999999</v>
      </c>
      <c r="F35" s="417">
        <v>6266941.1199999982</v>
      </c>
      <c r="G35" s="417">
        <v>4175483.5900000012</v>
      </c>
      <c r="H35" s="417">
        <v>5369774.0899999989</v>
      </c>
      <c r="I35" s="417">
        <v>6208870.1000000006</v>
      </c>
      <c r="J35" s="309"/>
      <c r="K35" s="310">
        <f t="shared" si="0"/>
        <v>40.148335587604898</v>
      </c>
      <c r="L35" s="310">
        <f t="shared" si="1"/>
        <v>99.073375369449806</v>
      </c>
      <c r="Z35" s="283"/>
    </row>
    <row r="36" spans="1:26">
      <c r="A36" s="283"/>
      <c r="B36" s="414"/>
      <c r="C36" s="419" t="s">
        <v>25</v>
      </c>
      <c r="D36" s="416">
        <v>11931867</v>
      </c>
      <c r="E36" s="417">
        <v>11870616.370000001</v>
      </c>
      <c r="F36" s="417">
        <v>5840315.4100000001</v>
      </c>
      <c r="G36" s="417">
        <v>4793544.59</v>
      </c>
      <c r="H36" s="417">
        <v>5082729.2899999991</v>
      </c>
      <c r="I36" s="417">
        <v>5446302.96</v>
      </c>
      <c r="J36" s="309"/>
      <c r="K36" s="310">
        <f t="shared" si="0"/>
        <v>45.880540573816887</v>
      </c>
      <c r="L36" s="310">
        <f t="shared" si="1"/>
        <v>93.253575837268016</v>
      </c>
      <c r="Z36" s="283"/>
    </row>
    <row r="37" spans="1:26">
      <c r="A37" s="283"/>
      <c r="B37" s="414"/>
      <c r="C37" s="419" t="s">
        <v>688</v>
      </c>
      <c r="D37" s="416">
        <v>7533904</v>
      </c>
      <c r="E37" s="417">
        <v>6846544.1799999988</v>
      </c>
      <c r="F37" s="417">
        <v>1747293.6500000001</v>
      </c>
      <c r="G37" s="417">
        <v>1090965.3399999999</v>
      </c>
      <c r="H37" s="417">
        <v>1329147.3999999994</v>
      </c>
      <c r="I37" s="417">
        <v>1643434.15</v>
      </c>
      <c r="J37" s="309"/>
      <c r="K37" s="310">
        <f t="shared" si="0"/>
        <v>24.003849340529637</v>
      </c>
      <c r="L37" s="310">
        <f t="shared" si="1"/>
        <v>94.055979085141175</v>
      </c>
      <c r="Z37" s="283"/>
    </row>
    <row r="38" spans="1:26" ht="16.5">
      <c r="A38" s="283"/>
      <c r="B38" s="414"/>
      <c r="C38" s="419" t="s">
        <v>689</v>
      </c>
      <c r="D38" s="416">
        <v>246188091</v>
      </c>
      <c r="E38" s="417">
        <v>235275428.62</v>
      </c>
      <c r="F38" s="417">
        <v>81603810.370000005</v>
      </c>
      <c r="G38" s="417">
        <v>53251209.60999997</v>
      </c>
      <c r="H38" s="417">
        <v>67692779.920000017</v>
      </c>
      <c r="I38" s="417">
        <v>81138101.910000011</v>
      </c>
      <c r="J38" s="309"/>
      <c r="K38" s="310">
        <f t="shared" si="0"/>
        <v>34.486432512699174</v>
      </c>
      <c r="L38" s="310">
        <f t="shared" si="1"/>
        <v>99.429305497024671</v>
      </c>
      <c r="Z38" s="283"/>
    </row>
    <row r="39" spans="1:26" ht="16.5">
      <c r="A39" s="283"/>
      <c r="B39" s="414"/>
      <c r="C39" s="419" t="s">
        <v>28</v>
      </c>
      <c r="D39" s="416">
        <v>18259938</v>
      </c>
      <c r="E39" s="417">
        <v>17117075.91</v>
      </c>
      <c r="F39" s="417">
        <v>13411283.720000001</v>
      </c>
      <c r="G39" s="417">
        <v>12288882.1</v>
      </c>
      <c r="H39" s="417">
        <v>12279276.73</v>
      </c>
      <c r="I39" s="417">
        <v>13395526.66</v>
      </c>
      <c r="J39" s="309"/>
      <c r="K39" s="310">
        <f t="shared" si="0"/>
        <v>78.258265199222336</v>
      </c>
      <c r="L39" s="310">
        <f t="shared" si="1"/>
        <v>99.88250893554283</v>
      </c>
      <c r="Z39" s="283"/>
    </row>
    <row r="40" spans="1:26">
      <c r="A40" s="283"/>
      <c r="B40" s="414"/>
      <c r="C40" s="419" t="s">
        <v>690</v>
      </c>
      <c r="D40" s="416">
        <v>1110000</v>
      </c>
      <c r="E40" s="417">
        <v>1110000</v>
      </c>
      <c r="F40" s="417">
        <v>750000</v>
      </c>
      <c r="G40" s="417">
        <v>750000</v>
      </c>
      <c r="H40" s="417">
        <v>750000</v>
      </c>
      <c r="I40" s="417">
        <v>750000</v>
      </c>
      <c r="J40" s="309"/>
      <c r="K40" s="310">
        <f t="shared" si="0"/>
        <v>67.567567567567565</v>
      </c>
      <c r="L40" s="310">
        <f t="shared" si="1"/>
        <v>100</v>
      </c>
      <c r="Z40" s="283"/>
    </row>
    <row r="41" spans="1:26" ht="16.5">
      <c r="A41" s="283"/>
      <c r="B41" s="414"/>
      <c r="C41" s="419" t="s">
        <v>691</v>
      </c>
      <c r="D41" s="416">
        <v>1471005.5</v>
      </c>
      <c r="E41" s="417">
        <v>1807898.7500000002</v>
      </c>
      <c r="F41" s="417">
        <v>59088.18</v>
      </c>
      <c r="G41" s="417">
        <v>28528.65</v>
      </c>
      <c r="H41" s="417">
        <v>46820.06</v>
      </c>
      <c r="I41" s="417">
        <v>51579.3</v>
      </c>
      <c r="J41" s="309"/>
      <c r="K41" s="310">
        <f t="shared" si="0"/>
        <v>2.8529971603774822</v>
      </c>
      <c r="L41" s="310">
        <f t="shared" si="1"/>
        <v>87.292077704881081</v>
      </c>
      <c r="Z41" s="283"/>
    </row>
    <row r="42" spans="1:26" ht="16.5">
      <c r="A42" s="283"/>
      <c r="B42" s="414"/>
      <c r="C42" s="419" t="s">
        <v>985</v>
      </c>
      <c r="D42" s="416">
        <v>174033972</v>
      </c>
      <c r="E42" s="417">
        <v>208968972.00000009</v>
      </c>
      <c r="F42" s="417">
        <v>147274095.73999998</v>
      </c>
      <c r="G42" s="417">
        <v>0</v>
      </c>
      <c r="H42" s="417">
        <v>0</v>
      </c>
      <c r="I42" s="417">
        <v>135368438.97999999</v>
      </c>
      <c r="J42" s="309"/>
      <c r="K42" s="310">
        <f t="shared" si="0"/>
        <v>64.77920510610538</v>
      </c>
      <c r="L42" s="310">
        <f t="shared" si="1"/>
        <v>91.915987193689219</v>
      </c>
      <c r="Z42" s="283"/>
    </row>
    <row r="43" spans="1:26" ht="16.5">
      <c r="A43" s="283"/>
      <c r="B43" s="414"/>
      <c r="C43" s="419" t="s">
        <v>984</v>
      </c>
      <c r="D43" s="416">
        <v>2896487151.5</v>
      </c>
      <c r="E43" s="417">
        <v>1435820050.9899995</v>
      </c>
      <c r="F43" s="417">
        <v>138065709.84999993</v>
      </c>
      <c r="G43" s="417">
        <v>61602404.500000015</v>
      </c>
      <c r="H43" s="417">
        <v>87755410.440000013</v>
      </c>
      <c r="I43" s="417">
        <v>137983079.61999997</v>
      </c>
      <c r="J43" s="309"/>
      <c r="K43" s="310">
        <f t="shared" si="0"/>
        <v>9.6100538173192724</v>
      </c>
      <c r="L43" s="310">
        <f t="shared" si="1"/>
        <v>99.940151519092083</v>
      </c>
      <c r="Z43" s="283"/>
    </row>
    <row r="44" spans="1:26">
      <c r="A44" s="283"/>
      <c r="B44" s="414"/>
      <c r="C44" s="419" t="s">
        <v>692</v>
      </c>
      <c r="D44" s="416">
        <v>63957296</v>
      </c>
      <c r="E44" s="417">
        <v>4249126.87</v>
      </c>
      <c r="F44" s="417">
        <v>0</v>
      </c>
      <c r="G44" s="417">
        <v>0</v>
      </c>
      <c r="H44" s="417">
        <v>0</v>
      </c>
      <c r="I44" s="417">
        <v>0</v>
      </c>
      <c r="J44" s="309"/>
      <c r="K44" s="310">
        <f t="shared" si="0"/>
        <v>0</v>
      </c>
      <c r="L44" s="310" t="str">
        <f t="shared" si="1"/>
        <v>n.a.</v>
      </c>
      <c r="Z44" s="283"/>
    </row>
    <row r="45" spans="1:26">
      <c r="A45" s="283"/>
      <c r="B45" s="414"/>
      <c r="C45" s="419" t="s">
        <v>64</v>
      </c>
      <c r="D45" s="416">
        <v>71820571.200000003</v>
      </c>
      <c r="E45" s="417">
        <v>205893268.42999998</v>
      </c>
      <c r="F45" s="417">
        <v>47665116.080000006</v>
      </c>
      <c r="G45" s="417">
        <v>8068814.0399999991</v>
      </c>
      <c r="H45" s="417">
        <v>24138326.66</v>
      </c>
      <c r="I45" s="417">
        <v>47346883.090000018</v>
      </c>
      <c r="J45" s="309"/>
      <c r="K45" s="310">
        <f t="shared" si="0"/>
        <v>22.995838305465103</v>
      </c>
      <c r="L45" s="310">
        <f t="shared" si="1"/>
        <v>99.332356624358425</v>
      </c>
      <c r="Z45" s="283"/>
    </row>
    <row r="46" spans="1:26">
      <c r="A46" s="283"/>
      <c r="B46" s="414"/>
      <c r="C46" s="419" t="s">
        <v>693</v>
      </c>
      <c r="D46" s="416">
        <v>253994512</v>
      </c>
      <c r="E46" s="417">
        <v>253994512</v>
      </c>
      <c r="F46" s="417">
        <v>109490573</v>
      </c>
      <c r="G46" s="417">
        <v>66781815.860000014</v>
      </c>
      <c r="H46" s="417">
        <v>87145683.200000003</v>
      </c>
      <c r="I46" s="417">
        <v>108779705.43999997</v>
      </c>
      <c r="J46" s="309"/>
      <c r="K46" s="310">
        <f t="shared" si="0"/>
        <v>42.827581030569654</v>
      </c>
      <c r="L46" s="310">
        <f t="shared" si="1"/>
        <v>99.350749986485113</v>
      </c>
      <c r="Z46" s="283"/>
    </row>
    <row r="47" spans="1:26" ht="16.5">
      <c r="A47" s="283"/>
      <c r="B47" s="414"/>
      <c r="C47" s="419" t="s">
        <v>694</v>
      </c>
      <c r="D47" s="416">
        <v>244013625</v>
      </c>
      <c r="E47" s="417">
        <v>240810851.97000003</v>
      </c>
      <c r="F47" s="417">
        <v>79604422.929999977</v>
      </c>
      <c r="G47" s="417">
        <v>37538123.609999992</v>
      </c>
      <c r="H47" s="417">
        <v>48249373.539999999</v>
      </c>
      <c r="I47" s="417">
        <v>60060036.910000004</v>
      </c>
      <c r="J47" s="309"/>
      <c r="K47" s="310">
        <f t="shared" si="0"/>
        <v>24.940751805272559</v>
      </c>
      <c r="L47" s="310">
        <f t="shared" si="1"/>
        <v>75.448115443049829</v>
      </c>
      <c r="Z47" s="283"/>
    </row>
    <row r="48" spans="1:26">
      <c r="A48" s="283"/>
      <c r="B48" s="414"/>
      <c r="C48" s="419" t="s">
        <v>695</v>
      </c>
      <c r="D48" s="416">
        <v>3100000</v>
      </c>
      <c r="E48" s="417">
        <v>0</v>
      </c>
      <c r="F48" s="417">
        <v>0</v>
      </c>
      <c r="G48" s="417">
        <v>0</v>
      </c>
      <c r="H48" s="417">
        <v>0</v>
      </c>
      <c r="I48" s="417">
        <v>0</v>
      </c>
      <c r="J48" s="309"/>
      <c r="K48" s="310" t="str">
        <f t="shared" si="0"/>
        <v>n.a.</v>
      </c>
      <c r="L48" s="310" t="str">
        <f t="shared" si="1"/>
        <v>n.a.</v>
      </c>
      <c r="Z48" s="283"/>
    </row>
    <row r="49" spans="1:26" ht="16.5">
      <c r="A49" s="283"/>
      <c r="B49" s="414"/>
      <c r="C49" s="419" t="s">
        <v>696</v>
      </c>
      <c r="D49" s="416">
        <v>24082831.5</v>
      </c>
      <c r="E49" s="417">
        <v>22679942.059999999</v>
      </c>
      <c r="F49" s="417">
        <v>339331.66</v>
      </c>
      <c r="G49" s="417">
        <v>56743.909999999996</v>
      </c>
      <c r="H49" s="417">
        <v>167817.4</v>
      </c>
      <c r="I49" s="417">
        <v>266907.05</v>
      </c>
      <c r="J49" s="309"/>
      <c r="K49" s="310">
        <f t="shared" si="0"/>
        <v>1.1768418512441297</v>
      </c>
      <c r="L49" s="310">
        <f t="shared" si="1"/>
        <v>78.656689446543254</v>
      </c>
      <c r="Z49" s="283"/>
    </row>
    <row r="50" spans="1:26">
      <c r="A50" s="283"/>
      <c r="B50" s="414"/>
      <c r="C50" s="419" t="s">
        <v>65</v>
      </c>
      <c r="D50" s="416">
        <v>160989195.64999995</v>
      </c>
      <c r="E50" s="417">
        <v>149586853.29999998</v>
      </c>
      <c r="F50" s="417">
        <v>62721115.069999926</v>
      </c>
      <c r="G50" s="417">
        <v>37777051.209999993</v>
      </c>
      <c r="H50" s="417">
        <v>47253634.799999952</v>
      </c>
      <c r="I50" s="417">
        <v>61774593.669999942</v>
      </c>
      <c r="J50" s="309"/>
      <c r="K50" s="310">
        <f t="shared" si="0"/>
        <v>41.296806709416856</v>
      </c>
      <c r="L50" s="310">
        <f t="shared" si="1"/>
        <v>98.49090469940846</v>
      </c>
      <c r="Z50" s="283"/>
    </row>
    <row r="51" spans="1:26">
      <c r="A51" s="283"/>
      <c r="B51" s="414"/>
      <c r="C51" s="419" t="s">
        <v>697</v>
      </c>
      <c r="D51" s="416">
        <v>5185413</v>
      </c>
      <c r="E51" s="417">
        <v>4403720.8</v>
      </c>
      <c r="F51" s="417">
        <v>1475768.78</v>
      </c>
      <c r="G51" s="417">
        <v>798031.9800000001</v>
      </c>
      <c r="H51" s="417">
        <v>1013445.86</v>
      </c>
      <c r="I51" s="417">
        <v>1381475.5100000002</v>
      </c>
      <c r="J51" s="309"/>
      <c r="K51" s="310">
        <f t="shared" si="0"/>
        <v>31.370642525747776</v>
      </c>
      <c r="L51" s="310">
        <f t="shared" si="1"/>
        <v>93.610566148445031</v>
      </c>
      <c r="Z51" s="283"/>
    </row>
    <row r="52" spans="1:26">
      <c r="A52" s="283"/>
      <c r="B52" s="414"/>
      <c r="C52" s="419" t="s">
        <v>983</v>
      </c>
      <c r="D52" s="416">
        <v>653493238</v>
      </c>
      <c r="E52" s="417">
        <v>850509185.93000007</v>
      </c>
      <c r="F52" s="417">
        <v>306091627.48000002</v>
      </c>
      <c r="G52" s="417">
        <v>0</v>
      </c>
      <c r="H52" s="417">
        <v>0</v>
      </c>
      <c r="I52" s="417">
        <v>304316627.48000002</v>
      </c>
      <c r="J52" s="309"/>
      <c r="K52" s="310">
        <f t="shared" si="0"/>
        <v>35.780522128898717</v>
      </c>
      <c r="L52" s="310">
        <f t="shared" si="1"/>
        <v>99.420108281100909</v>
      </c>
      <c r="Z52" s="283"/>
    </row>
    <row r="53" spans="1:26" ht="16.5">
      <c r="A53" s="283"/>
      <c r="B53" s="414"/>
      <c r="C53" s="419" t="s">
        <v>66</v>
      </c>
      <c r="D53" s="416">
        <v>225600000</v>
      </c>
      <c r="E53" s="417">
        <v>225600000</v>
      </c>
      <c r="F53" s="417">
        <v>122933169.67</v>
      </c>
      <c r="G53" s="417">
        <v>41046604.989999995</v>
      </c>
      <c r="H53" s="417">
        <v>72946177.789999992</v>
      </c>
      <c r="I53" s="417">
        <v>122933169.67</v>
      </c>
      <c r="J53" s="309"/>
      <c r="K53" s="310">
        <f t="shared" si="0"/>
        <v>54.491653222517733</v>
      </c>
      <c r="L53" s="310">
        <f t="shared" si="1"/>
        <v>100</v>
      </c>
      <c r="Z53" s="283"/>
    </row>
    <row r="54" spans="1:26">
      <c r="A54" s="283"/>
      <c r="B54" s="414"/>
      <c r="C54" s="419" t="s">
        <v>698</v>
      </c>
      <c r="D54" s="416">
        <v>1094000</v>
      </c>
      <c r="E54" s="417">
        <v>1094000</v>
      </c>
      <c r="F54" s="417">
        <v>0</v>
      </c>
      <c r="G54" s="417">
        <v>0</v>
      </c>
      <c r="H54" s="417">
        <v>0</v>
      </c>
      <c r="I54" s="417">
        <v>0</v>
      </c>
      <c r="J54" s="309"/>
      <c r="K54" s="310">
        <f t="shared" si="0"/>
        <v>0</v>
      </c>
      <c r="L54" s="310" t="str">
        <f t="shared" si="1"/>
        <v>n.a.</v>
      </c>
      <c r="Z54" s="283"/>
    </row>
    <row r="55" spans="1:26">
      <c r="A55" s="283"/>
      <c r="B55" s="414"/>
      <c r="C55" s="419" t="s">
        <v>699</v>
      </c>
      <c r="D55" s="416">
        <v>450000</v>
      </c>
      <c r="E55" s="417">
        <v>450000</v>
      </c>
      <c r="F55" s="417">
        <v>0</v>
      </c>
      <c r="G55" s="417">
        <v>0</v>
      </c>
      <c r="H55" s="417">
        <v>0</v>
      </c>
      <c r="I55" s="417">
        <v>0</v>
      </c>
      <c r="J55" s="309"/>
      <c r="K55" s="310">
        <f t="shared" si="0"/>
        <v>0</v>
      </c>
      <c r="L55" s="310" t="str">
        <f t="shared" si="1"/>
        <v>n.a.</v>
      </c>
      <c r="Z55" s="283"/>
    </row>
    <row r="56" spans="1:26" ht="16.5">
      <c r="A56" s="283"/>
      <c r="B56" s="414"/>
      <c r="C56" s="419" t="s">
        <v>700</v>
      </c>
      <c r="D56" s="416">
        <v>56597819</v>
      </c>
      <c r="E56" s="417">
        <v>66889197.609999992</v>
      </c>
      <c r="F56" s="417">
        <v>40975419.469999991</v>
      </c>
      <c r="G56" s="417">
        <v>15301709.129999997</v>
      </c>
      <c r="H56" s="417">
        <v>19306557.839999992</v>
      </c>
      <c r="I56" s="417">
        <v>24898876.800000012</v>
      </c>
      <c r="J56" s="309"/>
      <c r="K56" s="310">
        <f t="shared" si="0"/>
        <v>37.224062613478878</v>
      </c>
      <c r="L56" s="310">
        <f t="shared" si="1"/>
        <v>60.76539818763694</v>
      </c>
      <c r="Z56" s="283"/>
    </row>
    <row r="57" spans="1:26" ht="16.5">
      <c r="A57" s="283"/>
      <c r="B57" s="414"/>
      <c r="C57" s="419" t="s">
        <v>701</v>
      </c>
      <c r="D57" s="416">
        <v>13620711.5</v>
      </c>
      <c r="E57" s="417">
        <v>13306061.969999999</v>
      </c>
      <c r="F57" s="417">
        <v>471349.74</v>
      </c>
      <c r="G57" s="417">
        <v>0</v>
      </c>
      <c r="H57" s="417">
        <v>155892.35999999999</v>
      </c>
      <c r="I57" s="417">
        <v>429908.14</v>
      </c>
      <c r="J57" s="309"/>
      <c r="K57" s="310">
        <f t="shared" si="0"/>
        <v>3.2309194183017929</v>
      </c>
      <c r="L57" s="310">
        <f t="shared" si="1"/>
        <v>91.207887374670022</v>
      </c>
      <c r="Z57" s="283"/>
    </row>
    <row r="58" spans="1:26">
      <c r="A58" s="283"/>
      <c r="B58" s="297"/>
      <c r="C58" s="419" t="s">
        <v>702</v>
      </c>
      <c r="D58" s="416">
        <v>108585000</v>
      </c>
      <c r="E58" s="417">
        <v>53413755.75</v>
      </c>
      <c r="F58" s="417">
        <v>0</v>
      </c>
      <c r="G58" s="417">
        <v>0</v>
      </c>
      <c r="H58" s="417">
        <v>0</v>
      </c>
      <c r="I58" s="417">
        <v>0</v>
      </c>
      <c r="J58" s="309"/>
      <c r="K58" s="310">
        <f t="shared" si="0"/>
        <v>0</v>
      </c>
      <c r="L58" s="310" t="str">
        <f t="shared" si="1"/>
        <v>n.a.</v>
      </c>
      <c r="Z58" s="283"/>
    </row>
    <row r="59" spans="1:26" ht="16.5">
      <c r="A59" s="283"/>
      <c r="B59" s="414"/>
      <c r="C59" s="419" t="s">
        <v>703</v>
      </c>
      <c r="D59" s="416">
        <v>21500000</v>
      </c>
      <c r="E59" s="417">
        <v>21500000</v>
      </c>
      <c r="F59" s="417">
        <v>12327598.939999999</v>
      </c>
      <c r="G59" s="417">
        <v>6000000</v>
      </c>
      <c r="H59" s="417">
        <v>11000000</v>
      </c>
      <c r="I59" s="417">
        <v>12300000</v>
      </c>
      <c r="J59" s="309"/>
      <c r="K59" s="310">
        <f t="shared" si="0"/>
        <v>57.20930232558139</v>
      </c>
      <c r="L59" s="310">
        <f t="shared" si="1"/>
        <v>99.776120717957113</v>
      </c>
      <c r="Z59" s="283"/>
    </row>
    <row r="60" spans="1:26" ht="16.5">
      <c r="A60" s="283"/>
      <c r="B60" s="297"/>
      <c r="C60" s="419" t="s">
        <v>69</v>
      </c>
      <c r="D60" s="416">
        <v>4047838.5</v>
      </c>
      <c r="E60" s="417">
        <v>1353600</v>
      </c>
      <c r="F60" s="417">
        <v>0</v>
      </c>
      <c r="G60" s="417">
        <v>0</v>
      </c>
      <c r="H60" s="417">
        <v>0</v>
      </c>
      <c r="I60" s="417">
        <v>0</v>
      </c>
      <c r="J60" s="309"/>
      <c r="K60" s="310">
        <f t="shared" si="0"/>
        <v>0</v>
      </c>
      <c r="L60" s="310" t="str">
        <f t="shared" si="1"/>
        <v>n.a.</v>
      </c>
      <c r="Z60" s="283"/>
    </row>
    <row r="61" spans="1:26" ht="16.5">
      <c r="A61" s="283"/>
      <c r="B61" s="297"/>
      <c r="C61" s="419" t="s">
        <v>68</v>
      </c>
      <c r="D61" s="416">
        <v>2134059070</v>
      </c>
      <c r="E61" s="417">
        <v>2245059069.9999995</v>
      </c>
      <c r="F61" s="417">
        <v>1507867267.7099998</v>
      </c>
      <c r="G61" s="417">
        <v>458465600.98000002</v>
      </c>
      <c r="H61" s="417">
        <v>1358400719.2299998</v>
      </c>
      <c r="I61" s="417">
        <v>1507867267.6499999</v>
      </c>
      <c r="J61" s="309"/>
      <c r="K61" s="310">
        <f t="shared" si="0"/>
        <v>67.163812649704596</v>
      </c>
      <c r="L61" s="310">
        <f t="shared" si="1"/>
        <v>99.999999996020875</v>
      </c>
      <c r="Z61" s="283"/>
    </row>
    <row r="62" spans="1:26">
      <c r="A62" s="283"/>
      <c r="B62" s="414"/>
      <c r="C62" s="419" t="s">
        <v>70</v>
      </c>
      <c r="D62" s="416">
        <v>2550140930</v>
      </c>
      <c r="E62" s="417">
        <v>2516059570.0000005</v>
      </c>
      <c r="F62" s="417">
        <v>460952813.83999991</v>
      </c>
      <c r="G62" s="417">
        <v>157210545.31999999</v>
      </c>
      <c r="H62" s="417">
        <v>339750937.95999992</v>
      </c>
      <c r="I62" s="417">
        <v>460545223.24999994</v>
      </c>
      <c r="J62" s="309"/>
      <c r="K62" s="310">
        <f t="shared" si="0"/>
        <v>18.304225732223021</v>
      </c>
      <c r="L62" s="310">
        <f t="shared" si="1"/>
        <v>99.911576504630801</v>
      </c>
      <c r="Z62" s="283"/>
    </row>
    <row r="63" spans="1:26">
      <c r="A63" s="283"/>
      <c r="B63" s="414"/>
      <c r="C63" s="419" t="s">
        <v>704</v>
      </c>
      <c r="D63" s="416">
        <v>2265640700</v>
      </c>
      <c r="E63" s="417">
        <v>2266166109.2199993</v>
      </c>
      <c r="F63" s="417">
        <v>766312764.17999923</v>
      </c>
      <c r="G63" s="417">
        <v>494995414.37000054</v>
      </c>
      <c r="H63" s="417">
        <v>638096795.5200001</v>
      </c>
      <c r="I63" s="417">
        <v>764366034.45999897</v>
      </c>
      <c r="J63" s="309"/>
      <c r="K63" s="310">
        <f t="shared" si="0"/>
        <v>33.72947955360118</v>
      </c>
      <c r="L63" s="310">
        <f t="shared" si="1"/>
        <v>99.745961464953098</v>
      </c>
      <c r="Z63" s="283"/>
    </row>
    <row r="64" spans="1:26">
      <c r="A64" s="283"/>
      <c r="B64" s="297"/>
      <c r="C64" s="419" t="s">
        <v>705</v>
      </c>
      <c r="D64" s="416">
        <v>200382000</v>
      </c>
      <c r="E64" s="417">
        <v>1482012948.27</v>
      </c>
      <c r="F64" s="417">
        <v>70035500.510000005</v>
      </c>
      <c r="G64" s="417">
        <v>41647931.750000022</v>
      </c>
      <c r="H64" s="417">
        <v>44785488.789999984</v>
      </c>
      <c r="I64" s="417">
        <v>70009793.969999984</v>
      </c>
      <c r="J64" s="309"/>
      <c r="K64" s="310">
        <f t="shared" si="0"/>
        <v>4.7239664168740632</v>
      </c>
      <c r="L64" s="310">
        <f t="shared" si="1"/>
        <v>99.963294986381442</v>
      </c>
      <c r="Z64" s="283"/>
    </row>
    <row r="65" spans="1:26">
      <c r="A65" s="283"/>
      <c r="B65" s="414"/>
      <c r="C65" s="419" t="s">
        <v>706</v>
      </c>
      <c r="D65" s="416">
        <v>332831400</v>
      </c>
      <c r="E65" s="417">
        <v>317831400</v>
      </c>
      <c r="F65" s="417">
        <v>72519040.060000002</v>
      </c>
      <c r="G65" s="417">
        <v>51421511.869999997</v>
      </c>
      <c r="H65" s="417">
        <v>57492505</v>
      </c>
      <c r="I65" s="417">
        <v>72519039.260000005</v>
      </c>
      <c r="J65" s="309"/>
      <c r="K65" s="310">
        <f t="shared" si="0"/>
        <v>22.816826550177232</v>
      </c>
      <c r="L65" s="310">
        <f t="shared" si="1"/>
        <v>99.999998896841447</v>
      </c>
      <c r="Z65" s="283"/>
    </row>
    <row r="66" spans="1:26">
      <c r="A66" s="283"/>
      <c r="B66" s="414"/>
      <c r="C66" s="419" t="s">
        <v>707</v>
      </c>
      <c r="D66" s="416">
        <v>68455186.5</v>
      </c>
      <c r="E66" s="417">
        <v>65994820.510000028</v>
      </c>
      <c r="F66" s="417">
        <v>23072634.639999997</v>
      </c>
      <c r="G66" s="417">
        <v>15725927.369999997</v>
      </c>
      <c r="H66" s="417">
        <v>19935204.580000013</v>
      </c>
      <c r="I66" s="417">
        <v>22979745.149999999</v>
      </c>
      <c r="J66" s="309"/>
      <c r="K66" s="310">
        <f t="shared" si="0"/>
        <v>34.820528296637967</v>
      </c>
      <c r="L66" s="310">
        <f t="shared" si="1"/>
        <v>99.597404061350844</v>
      </c>
      <c r="Z66" s="283"/>
    </row>
    <row r="67" spans="1:26" ht="16.5">
      <c r="A67" s="283"/>
      <c r="B67" s="414"/>
      <c r="C67" s="419" t="s">
        <v>708</v>
      </c>
      <c r="D67" s="416">
        <v>243135439</v>
      </c>
      <c r="E67" s="417">
        <v>93361721.960000008</v>
      </c>
      <c r="F67" s="417">
        <v>43789912.429999992</v>
      </c>
      <c r="G67" s="417">
        <v>37353194.139999993</v>
      </c>
      <c r="H67" s="417">
        <v>39260186.099999994</v>
      </c>
      <c r="I67" s="417">
        <v>43789911.50999999</v>
      </c>
      <c r="J67" s="309"/>
      <c r="K67" s="310">
        <f t="shared" si="0"/>
        <v>46.903495983890899</v>
      </c>
      <c r="L67" s="310">
        <f t="shared" si="1"/>
        <v>99.999997899059508</v>
      </c>
      <c r="Z67" s="283"/>
    </row>
    <row r="68" spans="1:26" ht="16.5">
      <c r="A68" s="283"/>
      <c r="B68" s="297"/>
      <c r="C68" s="419" t="s">
        <v>709</v>
      </c>
      <c r="D68" s="416">
        <v>46727876.5</v>
      </c>
      <c r="E68" s="417">
        <v>37183167.239999995</v>
      </c>
      <c r="F68" s="417">
        <v>3316901.1299999994</v>
      </c>
      <c r="G68" s="417">
        <v>48808.87</v>
      </c>
      <c r="H68" s="417">
        <v>3277678.2399999998</v>
      </c>
      <c r="I68" s="417">
        <v>3316901.1299999994</v>
      </c>
      <c r="J68" s="309"/>
      <c r="K68" s="310">
        <f t="shared" si="0"/>
        <v>8.9204373274362307</v>
      </c>
      <c r="L68" s="310">
        <f t="shared" si="1"/>
        <v>100</v>
      </c>
      <c r="Z68" s="283"/>
    </row>
    <row r="69" spans="1:26">
      <c r="A69" s="283"/>
      <c r="B69" s="418">
        <v>18</v>
      </c>
      <c r="C69" s="296" t="s">
        <v>710</v>
      </c>
      <c r="D69" s="410">
        <v>3768551951</v>
      </c>
      <c r="E69" s="411">
        <v>4146887595.5799999</v>
      </c>
      <c r="F69" s="411">
        <v>2365977506.0700002</v>
      </c>
      <c r="G69" s="411">
        <v>1781791303.7499998</v>
      </c>
      <c r="H69" s="411">
        <v>2244011262.1300001</v>
      </c>
      <c r="I69" s="411">
        <v>2357745789.3000002</v>
      </c>
      <c r="J69" s="306"/>
      <c r="K69" s="307">
        <f t="shared" si="0"/>
        <v>56.855792083996349</v>
      </c>
      <c r="L69" s="307">
        <f t="shared" si="1"/>
        <v>99.652079669021305</v>
      </c>
      <c r="Z69" s="283"/>
    </row>
    <row r="70" spans="1:26">
      <c r="A70" s="283"/>
      <c r="B70" s="297"/>
      <c r="C70" s="419" t="s">
        <v>25</v>
      </c>
      <c r="D70" s="416">
        <v>4838840</v>
      </c>
      <c r="E70" s="417">
        <v>4835945</v>
      </c>
      <c r="F70" s="417">
        <v>4786890.67</v>
      </c>
      <c r="G70" s="417">
        <v>4701945.3599999994</v>
      </c>
      <c r="H70" s="417">
        <v>4774049.62</v>
      </c>
      <c r="I70" s="417">
        <v>4786890.67</v>
      </c>
      <c r="J70" s="309"/>
      <c r="K70" s="310">
        <f t="shared" si="0"/>
        <v>98.985630936662844</v>
      </c>
      <c r="L70" s="310">
        <f t="shared" si="1"/>
        <v>100</v>
      </c>
      <c r="Z70" s="283"/>
    </row>
    <row r="71" spans="1:26">
      <c r="A71" s="283"/>
      <c r="B71" s="297"/>
      <c r="C71" s="419" t="s">
        <v>711</v>
      </c>
      <c r="D71" s="416">
        <v>237294466</v>
      </c>
      <c r="E71" s="417">
        <v>262402743.49999994</v>
      </c>
      <c r="F71" s="417">
        <v>113548210.79000001</v>
      </c>
      <c r="G71" s="417">
        <v>73609981.00000003</v>
      </c>
      <c r="H71" s="417">
        <v>90172578.600000009</v>
      </c>
      <c r="I71" s="417">
        <v>108431198.32999991</v>
      </c>
      <c r="J71" s="309"/>
      <c r="K71" s="310">
        <f t="shared" si="0"/>
        <v>41.322433174179039</v>
      </c>
      <c r="L71" s="310">
        <f t="shared" si="1"/>
        <v>95.493533165869366</v>
      </c>
      <c r="Z71" s="283"/>
    </row>
    <row r="72" spans="1:26" ht="16.5">
      <c r="A72" s="283"/>
      <c r="B72" s="297"/>
      <c r="C72" s="419" t="s">
        <v>538</v>
      </c>
      <c r="D72" s="416">
        <v>96753271</v>
      </c>
      <c r="E72" s="417">
        <v>77874255.069999993</v>
      </c>
      <c r="F72" s="417">
        <v>34590487.099999994</v>
      </c>
      <c r="G72" s="417">
        <v>22541087.159999996</v>
      </c>
      <c r="H72" s="417">
        <v>28041621.750000004</v>
      </c>
      <c r="I72" s="417">
        <v>34590487.099999994</v>
      </c>
      <c r="J72" s="309"/>
      <c r="K72" s="310">
        <f t="shared" si="0"/>
        <v>44.418385856669993</v>
      </c>
      <c r="L72" s="310">
        <f t="shared" si="1"/>
        <v>100</v>
      </c>
      <c r="Z72" s="283"/>
    </row>
    <row r="73" spans="1:26" ht="16.5">
      <c r="A73" s="283"/>
      <c r="B73" s="414"/>
      <c r="C73" s="419" t="s">
        <v>712</v>
      </c>
      <c r="D73" s="416">
        <v>1030300000</v>
      </c>
      <c r="E73" s="417">
        <v>1030300000</v>
      </c>
      <c r="F73" s="417">
        <v>1014858374.49</v>
      </c>
      <c r="G73" s="417">
        <v>1000000000</v>
      </c>
      <c r="H73" s="417">
        <v>1000000000</v>
      </c>
      <c r="I73" s="417">
        <v>1014858374.49</v>
      </c>
      <c r="J73" s="309"/>
      <c r="K73" s="310">
        <f t="shared" si="0"/>
        <v>98.501249586528189</v>
      </c>
      <c r="L73" s="310">
        <f t="shared" si="1"/>
        <v>100</v>
      </c>
      <c r="Z73" s="283"/>
    </row>
    <row r="74" spans="1:26" ht="16.5">
      <c r="A74" s="283"/>
      <c r="B74" s="414"/>
      <c r="C74" s="419" t="s">
        <v>713</v>
      </c>
      <c r="D74" s="416">
        <v>29161927</v>
      </c>
      <c r="E74" s="417">
        <v>28448265.339999996</v>
      </c>
      <c r="F74" s="417">
        <v>12617421.07</v>
      </c>
      <c r="G74" s="417">
        <v>6766658.2700000005</v>
      </c>
      <c r="H74" s="417">
        <v>9373139.75</v>
      </c>
      <c r="I74" s="417">
        <v>11553559.59</v>
      </c>
      <c r="J74" s="309"/>
      <c r="K74" s="310">
        <f t="shared" si="0"/>
        <v>40.612527519402001</v>
      </c>
      <c r="L74" s="310">
        <f t="shared" si="1"/>
        <v>91.568312778833175</v>
      </c>
      <c r="Z74" s="283"/>
    </row>
    <row r="75" spans="1:26">
      <c r="A75" s="283"/>
      <c r="B75" s="297"/>
      <c r="C75" s="419" t="s">
        <v>714</v>
      </c>
      <c r="D75" s="416">
        <v>100648282</v>
      </c>
      <c r="E75" s="417">
        <v>240949285</v>
      </c>
      <c r="F75" s="417">
        <v>21616498</v>
      </c>
      <c r="G75" s="417">
        <v>13244046.1</v>
      </c>
      <c r="H75" s="417">
        <v>30527419</v>
      </c>
      <c r="I75" s="417">
        <v>21616498</v>
      </c>
      <c r="J75" s="309"/>
      <c r="K75" s="310">
        <f t="shared" si="0"/>
        <v>8.9713891452302921</v>
      </c>
      <c r="L75" s="310">
        <f t="shared" si="1"/>
        <v>100</v>
      </c>
      <c r="Z75" s="283"/>
    </row>
    <row r="76" spans="1:26">
      <c r="A76" s="283"/>
      <c r="B76" s="297"/>
      <c r="C76" s="419" t="s">
        <v>715</v>
      </c>
      <c r="D76" s="416">
        <v>102</v>
      </c>
      <c r="E76" s="417">
        <v>10000000</v>
      </c>
      <c r="F76" s="417">
        <v>0</v>
      </c>
      <c r="G76" s="417">
        <v>0</v>
      </c>
      <c r="H76" s="417">
        <v>0</v>
      </c>
      <c r="I76" s="417">
        <v>0</v>
      </c>
      <c r="J76" s="309"/>
      <c r="K76" s="310">
        <f t="shared" ref="K76:K99" si="2">IFERROR(+I76/E76*100,"n.a.")</f>
        <v>0</v>
      </c>
      <c r="L76" s="425" t="str">
        <f t="shared" ref="L76:L99" si="3">IFERROR(+I76/F76*100,"n.a.")</f>
        <v>n.a.</v>
      </c>
      <c r="Z76" s="283"/>
    </row>
    <row r="77" spans="1:26">
      <c r="A77" s="283"/>
      <c r="B77" s="297"/>
      <c r="C77" s="419" t="s">
        <v>716</v>
      </c>
      <c r="D77" s="416">
        <v>36409731</v>
      </c>
      <c r="E77" s="417">
        <v>36409731</v>
      </c>
      <c r="F77" s="417">
        <v>15196000</v>
      </c>
      <c r="G77" s="417">
        <v>15196000</v>
      </c>
      <c r="H77" s="417">
        <v>15196000</v>
      </c>
      <c r="I77" s="417">
        <v>15196000</v>
      </c>
      <c r="J77" s="309"/>
      <c r="K77" s="310">
        <f t="shared" si="2"/>
        <v>41.736095221357175</v>
      </c>
      <c r="L77" s="310">
        <f t="shared" si="3"/>
        <v>100</v>
      </c>
      <c r="Z77" s="283"/>
    </row>
    <row r="78" spans="1:26" ht="16.5">
      <c r="A78" s="283"/>
      <c r="B78" s="297"/>
      <c r="C78" s="419" t="s">
        <v>595</v>
      </c>
      <c r="D78" s="416">
        <v>6087816</v>
      </c>
      <c r="E78" s="417">
        <v>6087816</v>
      </c>
      <c r="F78" s="417">
        <v>6087816</v>
      </c>
      <c r="G78" s="417">
        <v>2029274</v>
      </c>
      <c r="H78" s="417">
        <v>2536592</v>
      </c>
      <c r="I78" s="417">
        <v>6087816</v>
      </c>
      <c r="J78" s="309"/>
      <c r="K78" s="310">
        <f t="shared" si="2"/>
        <v>100</v>
      </c>
      <c r="L78" s="310">
        <f t="shared" si="3"/>
        <v>100</v>
      </c>
      <c r="Z78" s="283"/>
    </row>
    <row r="79" spans="1:26" ht="16.5">
      <c r="A79" s="283"/>
      <c r="B79" s="297"/>
      <c r="C79" s="419" t="s">
        <v>533</v>
      </c>
      <c r="D79" s="416">
        <v>21572757</v>
      </c>
      <c r="E79" s="417">
        <v>23791704.829999998</v>
      </c>
      <c r="F79" s="417">
        <v>9660633.7200000007</v>
      </c>
      <c r="G79" s="417">
        <v>5700961.9799999995</v>
      </c>
      <c r="H79" s="417">
        <v>7484679.54</v>
      </c>
      <c r="I79" s="417">
        <v>8798387.2799999993</v>
      </c>
      <c r="J79" s="309"/>
      <c r="K79" s="310">
        <f t="shared" si="2"/>
        <v>36.980902978023373</v>
      </c>
      <c r="L79" s="310">
        <f t="shared" si="3"/>
        <v>91.074638942009273</v>
      </c>
      <c r="Z79" s="283"/>
    </row>
    <row r="80" spans="1:26" ht="16.5">
      <c r="A80" s="283"/>
      <c r="B80" s="297"/>
      <c r="C80" s="419" t="s">
        <v>717</v>
      </c>
      <c r="D80" s="416">
        <v>2170791072</v>
      </c>
      <c r="E80" s="417">
        <v>2392936059</v>
      </c>
      <c r="F80" s="417">
        <v>1120182472</v>
      </c>
      <c r="G80" s="417">
        <v>631378222.30999994</v>
      </c>
      <c r="H80" s="417">
        <v>1046795698</v>
      </c>
      <c r="I80" s="417">
        <v>1120182472</v>
      </c>
      <c r="J80" s="309"/>
      <c r="K80" s="310">
        <f t="shared" si="2"/>
        <v>46.812051988891021</v>
      </c>
      <c r="L80" s="310">
        <f t="shared" si="3"/>
        <v>100</v>
      </c>
      <c r="Z80" s="283"/>
    </row>
    <row r="81" spans="1:26" ht="16.5">
      <c r="A81" s="283"/>
      <c r="B81" s="297"/>
      <c r="C81" s="419" t="s">
        <v>718</v>
      </c>
      <c r="D81" s="416">
        <v>21366819</v>
      </c>
      <c r="E81" s="417">
        <v>19736364.759999998</v>
      </c>
      <c r="F81" s="417">
        <v>7314319.2300000004</v>
      </c>
      <c r="G81" s="417">
        <v>3457957.24</v>
      </c>
      <c r="H81" s="417">
        <v>4901080.169999999</v>
      </c>
      <c r="I81" s="417">
        <v>6542410.9400000004</v>
      </c>
      <c r="J81" s="309"/>
      <c r="K81" s="310">
        <f t="shared" si="2"/>
        <v>33.149017154666737</v>
      </c>
      <c r="L81" s="310">
        <f t="shared" si="3"/>
        <v>89.446614705658661</v>
      </c>
      <c r="Z81" s="283"/>
    </row>
    <row r="82" spans="1:26" ht="16.5">
      <c r="A82" s="283"/>
      <c r="B82" s="297"/>
      <c r="C82" s="419" t="s">
        <v>719</v>
      </c>
      <c r="D82" s="416">
        <v>13326868</v>
      </c>
      <c r="E82" s="417">
        <v>13115426.080000002</v>
      </c>
      <c r="F82" s="417">
        <v>5518383</v>
      </c>
      <c r="G82" s="417">
        <v>3165170.3299999991</v>
      </c>
      <c r="H82" s="417">
        <v>4208403.7</v>
      </c>
      <c r="I82" s="417">
        <v>5101694.9000000004</v>
      </c>
      <c r="J82" s="309"/>
      <c r="K82" s="310">
        <f t="shared" si="2"/>
        <v>38.898430511378393</v>
      </c>
      <c r="L82" s="310">
        <f t="shared" si="3"/>
        <v>92.449090612231885</v>
      </c>
      <c r="Z82" s="283"/>
    </row>
    <row r="83" spans="1:26">
      <c r="A83" s="283"/>
      <c r="B83" s="418">
        <v>21</v>
      </c>
      <c r="C83" s="296" t="s">
        <v>185</v>
      </c>
      <c r="D83" s="410">
        <v>655000</v>
      </c>
      <c r="E83" s="411">
        <v>655000</v>
      </c>
      <c r="F83" s="411">
        <v>0</v>
      </c>
      <c r="G83" s="411">
        <v>0</v>
      </c>
      <c r="H83" s="411">
        <v>0</v>
      </c>
      <c r="I83" s="411">
        <v>0</v>
      </c>
      <c r="J83" s="306"/>
      <c r="K83" s="307">
        <f t="shared" si="2"/>
        <v>0</v>
      </c>
      <c r="L83" s="424" t="str">
        <f t="shared" si="3"/>
        <v>n.a.</v>
      </c>
      <c r="Z83" s="283"/>
    </row>
    <row r="84" spans="1:26" ht="16.5">
      <c r="A84" s="283"/>
      <c r="B84" s="414"/>
      <c r="C84" s="419" t="s">
        <v>26</v>
      </c>
      <c r="D84" s="416">
        <v>1648</v>
      </c>
      <c r="E84" s="417">
        <v>1648</v>
      </c>
      <c r="F84" s="417">
        <v>0</v>
      </c>
      <c r="G84" s="417">
        <v>0</v>
      </c>
      <c r="H84" s="417">
        <v>0</v>
      </c>
      <c r="I84" s="417">
        <v>0</v>
      </c>
      <c r="J84" s="309"/>
      <c r="K84" s="310">
        <f t="shared" si="2"/>
        <v>0</v>
      </c>
      <c r="L84" s="425" t="str">
        <f t="shared" si="3"/>
        <v>n.a.</v>
      </c>
      <c r="Z84" s="283"/>
    </row>
    <row r="85" spans="1:26">
      <c r="A85" s="283"/>
      <c r="B85" s="414"/>
      <c r="C85" s="419" t="s">
        <v>25</v>
      </c>
      <c r="D85" s="416">
        <v>25371</v>
      </c>
      <c r="E85" s="417">
        <v>25371</v>
      </c>
      <c r="F85" s="417">
        <v>0</v>
      </c>
      <c r="G85" s="417">
        <v>0</v>
      </c>
      <c r="H85" s="417">
        <v>0</v>
      </c>
      <c r="I85" s="417">
        <v>0</v>
      </c>
      <c r="J85" s="309"/>
      <c r="K85" s="310">
        <f t="shared" si="2"/>
        <v>0</v>
      </c>
      <c r="L85" s="425" t="str">
        <f t="shared" si="3"/>
        <v>n.a.</v>
      </c>
      <c r="Z85" s="283"/>
    </row>
    <row r="86" spans="1:26" ht="16.5">
      <c r="A86" s="283"/>
      <c r="B86" s="414"/>
      <c r="C86" s="419" t="s">
        <v>557</v>
      </c>
      <c r="D86" s="416">
        <v>219798</v>
      </c>
      <c r="E86" s="417">
        <v>219798</v>
      </c>
      <c r="F86" s="417">
        <v>0</v>
      </c>
      <c r="G86" s="417">
        <v>0</v>
      </c>
      <c r="H86" s="417">
        <v>0</v>
      </c>
      <c r="I86" s="417">
        <v>0</v>
      </c>
      <c r="J86" s="309"/>
      <c r="K86" s="310">
        <f t="shared" si="2"/>
        <v>0</v>
      </c>
      <c r="L86" s="425" t="str">
        <f t="shared" si="3"/>
        <v>n.a.</v>
      </c>
      <c r="Z86" s="283"/>
    </row>
    <row r="87" spans="1:26" ht="16.5">
      <c r="A87" s="283"/>
      <c r="B87" s="414"/>
      <c r="C87" s="419" t="s">
        <v>561</v>
      </c>
      <c r="D87" s="416">
        <v>68161</v>
      </c>
      <c r="E87" s="417">
        <v>68161</v>
      </c>
      <c r="F87" s="417">
        <v>0</v>
      </c>
      <c r="G87" s="417">
        <v>0</v>
      </c>
      <c r="H87" s="417">
        <v>0</v>
      </c>
      <c r="I87" s="417">
        <v>0</v>
      </c>
      <c r="J87" s="309"/>
      <c r="K87" s="310">
        <f t="shared" si="2"/>
        <v>0</v>
      </c>
      <c r="L87" s="425" t="str">
        <f t="shared" si="3"/>
        <v>n.a.</v>
      </c>
      <c r="Z87" s="283"/>
    </row>
    <row r="88" spans="1:26">
      <c r="A88" s="283"/>
      <c r="B88" s="414"/>
      <c r="C88" s="419" t="s">
        <v>565</v>
      </c>
      <c r="D88" s="416">
        <v>68514</v>
      </c>
      <c r="E88" s="417">
        <v>68514</v>
      </c>
      <c r="F88" s="417">
        <v>0</v>
      </c>
      <c r="G88" s="417">
        <v>0</v>
      </c>
      <c r="H88" s="417">
        <v>0</v>
      </c>
      <c r="I88" s="417">
        <v>0</v>
      </c>
      <c r="J88" s="309"/>
      <c r="K88" s="310">
        <f t="shared" si="2"/>
        <v>0</v>
      </c>
      <c r="L88" s="425" t="str">
        <f t="shared" si="3"/>
        <v>n.a.</v>
      </c>
      <c r="Z88" s="283"/>
    </row>
    <row r="89" spans="1:26">
      <c r="A89" s="283"/>
      <c r="B89" s="414"/>
      <c r="C89" s="419" t="s">
        <v>564</v>
      </c>
      <c r="D89" s="416">
        <v>204327</v>
      </c>
      <c r="E89" s="417">
        <v>204327</v>
      </c>
      <c r="F89" s="417">
        <v>0</v>
      </c>
      <c r="G89" s="417">
        <v>0</v>
      </c>
      <c r="H89" s="417">
        <v>0</v>
      </c>
      <c r="I89" s="417">
        <v>0</v>
      </c>
      <c r="J89" s="309"/>
      <c r="K89" s="310">
        <f t="shared" si="2"/>
        <v>0</v>
      </c>
      <c r="L89" s="425" t="str">
        <f t="shared" si="3"/>
        <v>n.a.</v>
      </c>
      <c r="Z89" s="283"/>
    </row>
    <row r="90" spans="1:26">
      <c r="A90" s="283"/>
      <c r="B90" s="414"/>
      <c r="C90" s="419" t="s">
        <v>556</v>
      </c>
      <c r="D90" s="416">
        <v>33911</v>
      </c>
      <c r="E90" s="417">
        <v>33911</v>
      </c>
      <c r="F90" s="417">
        <v>0</v>
      </c>
      <c r="G90" s="417">
        <v>0</v>
      </c>
      <c r="H90" s="417">
        <v>0</v>
      </c>
      <c r="I90" s="417">
        <v>0</v>
      </c>
      <c r="J90" s="309"/>
      <c r="K90" s="310">
        <f t="shared" si="2"/>
        <v>0</v>
      </c>
      <c r="L90" s="425" t="str">
        <f t="shared" si="3"/>
        <v>n.a.</v>
      </c>
      <c r="Z90" s="283"/>
    </row>
    <row r="91" spans="1:26" ht="16.5">
      <c r="A91" s="283"/>
      <c r="B91" s="414"/>
      <c r="C91" s="419" t="s">
        <v>563</v>
      </c>
      <c r="D91" s="416">
        <v>24180</v>
      </c>
      <c r="E91" s="417">
        <v>24180</v>
      </c>
      <c r="F91" s="417">
        <v>0</v>
      </c>
      <c r="G91" s="417">
        <v>0</v>
      </c>
      <c r="H91" s="417">
        <v>0</v>
      </c>
      <c r="I91" s="417">
        <v>0</v>
      </c>
      <c r="J91" s="309"/>
      <c r="K91" s="310">
        <f t="shared" si="2"/>
        <v>0</v>
      </c>
      <c r="L91" s="425" t="str">
        <f t="shared" si="3"/>
        <v>n.a.</v>
      </c>
      <c r="Z91" s="283"/>
    </row>
    <row r="92" spans="1:26">
      <c r="A92" s="283"/>
      <c r="B92" s="414"/>
      <c r="C92" s="419" t="s">
        <v>552</v>
      </c>
      <c r="D92" s="416">
        <v>9090</v>
      </c>
      <c r="E92" s="417">
        <v>9090</v>
      </c>
      <c r="F92" s="417">
        <v>0</v>
      </c>
      <c r="G92" s="417">
        <v>0</v>
      </c>
      <c r="H92" s="417">
        <v>0</v>
      </c>
      <c r="I92" s="417">
        <v>0</v>
      </c>
      <c r="J92" s="309"/>
      <c r="K92" s="310">
        <f t="shared" si="2"/>
        <v>0</v>
      </c>
      <c r="L92" s="425" t="str">
        <f t="shared" si="3"/>
        <v>n.a.</v>
      </c>
      <c r="Z92" s="283"/>
    </row>
    <row r="93" spans="1:26">
      <c r="A93" s="283"/>
      <c r="B93" s="418">
        <v>23</v>
      </c>
      <c r="C93" s="296" t="s">
        <v>255</v>
      </c>
      <c r="D93" s="410">
        <v>6580659907</v>
      </c>
      <c r="E93" s="411">
        <v>6580659907</v>
      </c>
      <c r="F93" s="411">
        <v>5142112955</v>
      </c>
      <c r="G93" s="411">
        <v>33519096</v>
      </c>
      <c r="H93" s="411">
        <v>3642112955</v>
      </c>
      <c r="I93" s="411">
        <v>5142112955</v>
      </c>
      <c r="J93" s="306"/>
      <c r="K93" s="310">
        <f t="shared" si="2"/>
        <v>78.139776673920124</v>
      </c>
      <c r="L93" s="310">
        <f t="shared" si="3"/>
        <v>100</v>
      </c>
      <c r="Z93" s="283"/>
    </row>
    <row r="94" spans="1:26">
      <c r="A94" s="283"/>
      <c r="B94" s="420"/>
      <c r="C94" s="419" t="s">
        <v>720</v>
      </c>
      <c r="D94" s="416">
        <v>6245468947</v>
      </c>
      <c r="E94" s="417">
        <v>6245468947</v>
      </c>
      <c r="F94" s="417">
        <v>5108593859</v>
      </c>
      <c r="G94" s="417">
        <v>0</v>
      </c>
      <c r="H94" s="417">
        <v>3608593859</v>
      </c>
      <c r="I94" s="417">
        <v>5108593859</v>
      </c>
      <c r="J94" s="309"/>
      <c r="K94" s="311">
        <f t="shared" si="2"/>
        <v>81.796801847103964</v>
      </c>
      <c r="L94" s="311">
        <f t="shared" si="3"/>
        <v>100</v>
      </c>
      <c r="Z94" s="283"/>
    </row>
    <row r="95" spans="1:26" ht="16.5">
      <c r="A95" s="283"/>
      <c r="B95" s="414"/>
      <c r="C95" s="419" t="s">
        <v>721</v>
      </c>
      <c r="D95" s="416">
        <v>335190960</v>
      </c>
      <c r="E95" s="417">
        <v>335190960</v>
      </c>
      <c r="F95" s="417">
        <v>33519096</v>
      </c>
      <c r="G95" s="417">
        <v>33519096</v>
      </c>
      <c r="H95" s="417">
        <v>33519096</v>
      </c>
      <c r="I95" s="417">
        <v>33519096</v>
      </c>
      <c r="J95" s="309"/>
      <c r="K95" s="310">
        <f t="shared" si="2"/>
        <v>10</v>
      </c>
      <c r="L95" s="310">
        <f t="shared" si="3"/>
        <v>100</v>
      </c>
      <c r="Z95" s="283"/>
    </row>
    <row r="96" spans="1:26">
      <c r="A96" s="283"/>
      <c r="B96" s="418">
        <v>38</v>
      </c>
      <c r="C96" s="296" t="s">
        <v>381</v>
      </c>
      <c r="D96" s="410">
        <v>232000000</v>
      </c>
      <c r="E96" s="411">
        <v>242050710</v>
      </c>
      <c r="F96" s="411">
        <v>242050710</v>
      </c>
      <c r="G96" s="411">
        <v>76567895</v>
      </c>
      <c r="H96" s="411">
        <v>242050710</v>
      </c>
      <c r="I96" s="411">
        <v>242050710</v>
      </c>
      <c r="J96" s="306"/>
      <c r="K96" s="307">
        <f t="shared" si="2"/>
        <v>100</v>
      </c>
      <c r="L96" s="307">
        <f t="shared" si="3"/>
        <v>100</v>
      </c>
      <c r="Z96" s="283"/>
    </row>
    <row r="97" spans="1:26" ht="16.5">
      <c r="A97" s="283"/>
      <c r="B97" s="297"/>
      <c r="C97" s="419" t="s">
        <v>94</v>
      </c>
      <c r="D97" s="416">
        <v>2000000</v>
      </c>
      <c r="E97" s="417">
        <v>2000000</v>
      </c>
      <c r="F97" s="417">
        <v>2000000</v>
      </c>
      <c r="G97" s="417">
        <v>1000000</v>
      </c>
      <c r="H97" s="417">
        <v>2000000</v>
      </c>
      <c r="I97" s="417">
        <v>2000000</v>
      </c>
      <c r="J97" s="309"/>
      <c r="K97" s="310">
        <f t="shared" si="2"/>
        <v>100</v>
      </c>
      <c r="L97" s="310">
        <f t="shared" si="3"/>
        <v>100</v>
      </c>
      <c r="Z97" s="283"/>
    </row>
    <row r="98" spans="1:26" ht="16.5">
      <c r="A98" s="283"/>
      <c r="B98" s="299"/>
      <c r="C98" s="419" t="s">
        <v>722</v>
      </c>
      <c r="D98" s="416">
        <v>100000000</v>
      </c>
      <c r="E98" s="417">
        <v>100000000</v>
      </c>
      <c r="F98" s="417">
        <v>100000000</v>
      </c>
      <c r="G98" s="417">
        <v>10567895</v>
      </c>
      <c r="H98" s="417">
        <v>100000000</v>
      </c>
      <c r="I98" s="417">
        <v>100000000</v>
      </c>
      <c r="J98" s="309"/>
      <c r="K98" s="310">
        <f t="shared" si="2"/>
        <v>100</v>
      </c>
      <c r="L98" s="310">
        <f t="shared" si="3"/>
        <v>100</v>
      </c>
      <c r="Z98" s="283"/>
    </row>
    <row r="99" spans="1:26" ht="24.75">
      <c r="A99" s="283"/>
      <c r="B99" s="426"/>
      <c r="C99" s="423" t="s">
        <v>723</v>
      </c>
      <c r="D99" s="421">
        <v>130000000</v>
      </c>
      <c r="E99" s="422">
        <v>140050710</v>
      </c>
      <c r="F99" s="422">
        <v>140050710</v>
      </c>
      <c r="G99" s="422">
        <v>65000000</v>
      </c>
      <c r="H99" s="422">
        <v>140050710</v>
      </c>
      <c r="I99" s="422">
        <v>140050710</v>
      </c>
      <c r="J99" s="312"/>
      <c r="K99" s="313">
        <f t="shared" si="2"/>
        <v>100</v>
      </c>
      <c r="L99" s="313">
        <f t="shared" si="3"/>
        <v>100</v>
      </c>
      <c r="Z99" s="283"/>
    </row>
    <row r="100" spans="1:26">
      <c r="A100" s="283"/>
      <c r="B100" s="281" t="s">
        <v>406</v>
      </c>
      <c r="C100" s="263"/>
      <c r="D100" s="153"/>
      <c r="E100" s="153"/>
      <c r="F100" s="153"/>
      <c r="G100" s="153"/>
      <c r="H100" s="153"/>
      <c r="I100" s="153"/>
      <c r="J100" s="153"/>
      <c r="K100" s="264"/>
      <c r="L100" s="264"/>
      <c r="Z100" s="283"/>
    </row>
    <row r="101" spans="1:26">
      <c r="B101" s="272" t="s">
        <v>669</v>
      </c>
      <c r="C101" s="277"/>
      <c r="D101" s="278"/>
      <c r="E101" s="279"/>
      <c r="F101" s="279"/>
      <c r="G101" s="279"/>
      <c r="H101" s="279"/>
      <c r="I101" s="279"/>
      <c r="J101" s="279"/>
      <c r="K101" s="280"/>
      <c r="L101" s="280"/>
    </row>
    <row r="102" spans="1:26">
      <c r="B102" s="447" t="s">
        <v>408</v>
      </c>
      <c r="C102" s="447"/>
      <c r="D102" s="447"/>
      <c r="E102" s="447"/>
      <c r="F102" s="447"/>
      <c r="G102" s="447"/>
      <c r="H102" s="447"/>
      <c r="I102" s="447"/>
      <c r="J102" s="447"/>
      <c r="K102" s="447"/>
      <c r="L102" s="447"/>
    </row>
  </sheetData>
  <mergeCells count="10">
    <mergeCell ref="K7:L8"/>
    <mergeCell ref="B102:L102"/>
    <mergeCell ref="B1:C1"/>
    <mergeCell ref="B7:B10"/>
    <mergeCell ref="C7:C10"/>
    <mergeCell ref="D7:I7"/>
    <mergeCell ref="D8:D9"/>
    <mergeCell ref="E8:E9"/>
    <mergeCell ref="F8:F9"/>
    <mergeCell ref="G8:I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showGridLines="0" topLeftCell="A55" zoomScaleNormal="100" zoomScaleSheetLayoutView="55" workbookViewId="0">
      <selection activeCell="B80" sqref="A80:K83"/>
    </sheetView>
  </sheetViews>
  <sheetFormatPr baseColWidth="10" defaultRowHeight="12.75"/>
  <cols>
    <col min="1" max="1" width="6.7109375" style="334" customWidth="1"/>
    <col min="2" max="2" width="63.42578125" style="244" customWidth="1"/>
    <col min="3" max="3" width="15.140625" style="335" customWidth="1"/>
    <col min="4" max="4" width="13.85546875" style="244" customWidth="1"/>
    <col min="5" max="5" width="12.5703125" style="244" customWidth="1"/>
    <col min="6" max="8" width="15.28515625" style="244" bestFit="1" customWidth="1"/>
    <col min="9" max="9" width="2.85546875" style="314" customWidth="1"/>
    <col min="10" max="10" width="13.140625" style="314" customWidth="1"/>
    <col min="11" max="11" width="11.140625" style="314" customWidth="1"/>
    <col min="12" max="13" width="2.85546875" style="315" bestFit="1" customWidth="1"/>
    <col min="14" max="14" width="15.140625" style="316" bestFit="1" customWidth="1"/>
    <col min="15" max="15" width="5.28515625" style="315" bestFit="1" customWidth="1"/>
    <col min="16" max="16384" width="11.42578125" style="244"/>
  </cols>
  <sheetData>
    <row r="1" spans="1:15" ht="14.25">
      <c r="A1" s="456" t="s">
        <v>0</v>
      </c>
      <c r="B1" s="456"/>
      <c r="C1" s="212" t="s">
        <v>287</v>
      </c>
    </row>
    <row r="3" spans="1:15" s="340" customFormat="1" ht="15.75">
      <c r="A3" s="336" t="s">
        <v>725</v>
      </c>
      <c r="B3" s="337"/>
      <c r="C3" s="337"/>
      <c r="D3" s="337"/>
      <c r="E3" s="337"/>
      <c r="F3" s="337"/>
      <c r="G3" s="337"/>
      <c r="H3" s="337"/>
      <c r="I3" s="337"/>
      <c r="J3" s="337"/>
      <c r="K3" s="317"/>
      <c r="L3" s="338"/>
      <c r="M3" s="338"/>
      <c r="N3" s="339"/>
      <c r="O3" s="338"/>
    </row>
    <row r="4" spans="1:15" s="340" customFormat="1" ht="15.75">
      <c r="A4" s="336" t="s">
        <v>794</v>
      </c>
      <c r="B4" s="341"/>
      <c r="C4" s="341"/>
      <c r="D4" s="341"/>
      <c r="E4" s="341"/>
      <c r="F4" s="341"/>
      <c r="G4" s="342"/>
      <c r="H4" s="342"/>
      <c r="I4" s="318"/>
      <c r="J4" s="318"/>
      <c r="K4" s="318"/>
      <c r="L4" s="338"/>
      <c r="M4" s="338"/>
      <c r="N4" s="339"/>
      <c r="O4" s="338"/>
    </row>
    <row r="5" spans="1:15" s="340" customFormat="1" ht="15.75">
      <c r="A5" s="336" t="s">
        <v>726</v>
      </c>
      <c r="B5" s="341"/>
      <c r="C5" s="341"/>
      <c r="D5" s="341"/>
      <c r="E5" s="341"/>
      <c r="F5" s="341"/>
      <c r="G5" s="342"/>
      <c r="H5" s="342"/>
      <c r="I5" s="318"/>
      <c r="J5" s="318"/>
      <c r="K5" s="318"/>
      <c r="L5" s="338"/>
      <c r="M5" s="338"/>
      <c r="N5" s="339"/>
      <c r="O5" s="338"/>
    </row>
    <row r="6" spans="1:15" s="340" customFormat="1" ht="15.75">
      <c r="A6" s="336" t="s">
        <v>609</v>
      </c>
      <c r="B6" s="341"/>
      <c r="C6" s="341"/>
      <c r="D6" s="341"/>
      <c r="E6" s="341"/>
      <c r="F6" s="341"/>
      <c r="G6" s="343"/>
      <c r="H6" s="342"/>
      <c r="I6" s="318"/>
      <c r="J6" s="318"/>
      <c r="K6" s="318"/>
      <c r="L6" s="338"/>
      <c r="M6" s="338"/>
      <c r="N6" s="339"/>
      <c r="O6" s="338"/>
    </row>
    <row r="7" spans="1:15">
      <c r="A7" s="483" t="s">
        <v>8</v>
      </c>
      <c r="B7" s="452" t="s">
        <v>96</v>
      </c>
      <c r="C7" s="354" t="s">
        <v>3</v>
      </c>
      <c r="D7" s="354"/>
      <c r="E7" s="354"/>
      <c r="F7" s="354"/>
      <c r="G7" s="354"/>
      <c r="H7" s="354"/>
      <c r="I7" s="355"/>
      <c r="J7" s="452" t="s">
        <v>7</v>
      </c>
      <c r="K7" s="452"/>
    </row>
    <row r="8" spans="1:15">
      <c r="A8" s="483"/>
      <c r="B8" s="452"/>
      <c r="C8" s="450" t="s">
        <v>4</v>
      </c>
      <c r="D8" s="450" t="s">
        <v>5</v>
      </c>
      <c r="E8" s="450" t="s">
        <v>6</v>
      </c>
      <c r="F8" s="481" t="s">
        <v>98</v>
      </c>
      <c r="G8" s="481"/>
      <c r="H8" s="481"/>
      <c r="I8" s="355"/>
      <c r="J8" s="482"/>
      <c r="K8" s="482"/>
    </row>
    <row r="9" spans="1:15" ht="18">
      <c r="A9" s="483"/>
      <c r="B9" s="452"/>
      <c r="C9" s="450"/>
      <c r="D9" s="450"/>
      <c r="E9" s="450"/>
      <c r="F9" s="126" t="s">
        <v>9</v>
      </c>
      <c r="G9" s="126" t="s">
        <v>10</v>
      </c>
      <c r="H9" s="126" t="s">
        <v>11</v>
      </c>
      <c r="I9" s="126"/>
      <c r="J9" s="127" t="s">
        <v>5</v>
      </c>
      <c r="K9" s="127" t="s">
        <v>12</v>
      </c>
    </row>
    <row r="10" spans="1:15">
      <c r="A10" s="484"/>
      <c r="B10" s="482"/>
      <c r="C10" s="356" t="s">
        <v>13</v>
      </c>
      <c r="D10" s="356" t="s">
        <v>14</v>
      </c>
      <c r="E10" s="356" t="s">
        <v>15</v>
      </c>
      <c r="F10" s="144" t="s">
        <v>16</v>
      </c>
      <c r="G10" s="144" t="s">
        <v>17</v>
      </c>
      <c r="H10" s="144" t="s">
        <v>18</v>
      </c>
      <c r="I10" s="144"/>
      <c r="J10" s="144" t="s">
        <v>649</v>
      </c>
      <c r="K10" s="144" t="s">
        <v>650</v>
      </c>
    </row>
    <row r="11" spans="1:15" s="322" customFormat="1" ht="14.25">
      <c r="A11" s="255" t="s">
        <v>21</v>
      </c>
      <c r="B11" s="344"/>
      <c r="C11" s="159">
        <f t="shared" ref="C11:H11" si="0">C12+C14+C17+C55+C58+C62+C64+C66+C68+C78</f>
        <v>203283348759.22806</v>
      </c>
      <c r="D11" s="159">
        <f t="shared" si="0"/>
        <v>203817648324.02133</v>
      </c>
      <c r="E11" s="159">
        <f t="shared" si="0"/>
        <v>99961782963.644867</v>
      </c>
      <c r="F11" s="159">
        <f t="shared" si="0"/>
        <v>67826235954.018204</v>
      </c>
      <c r="G11" s="159">
        <f t="shared" si="0"/>
        <v>80908940787.93045</v>
      </c>
      <c r="H11" s="159">
        <f t="shared" si="0"/>
        <v>99711658151.295746</v>
      </c>
      <c r="I11" s="357"/>
      <c r="J11" s="345">
        <f>IF(H11=0,"n.a.",IF(D11=0,"n.a.",(H11/D11)*100))</f>
        <v>48.921994229262253</v>
      </c>
      <c r="K11" s="345">
        <f>IF(H11=0,"n.a.",IF(E11=0,"n.a.",(H11/E11)*100))</f>
        <v>99.749779560814673</v>
      </c>
      <c r="L11" s="319"/>
      <c r="M11" s="320"/>
      <c r="N11" s="321"/>
      <c r="O11" s="320"/>
    </row>
    <row r="12" spans="1:15" s="324" customFormat="1" ht="14.25">
      <c r="A12" s="255" t="s">
        <v>728</v>
      </c>
      <c r="B12" s="346"/>
      <c r="C12" s="159">
        <f t="shared" ref="C12:H12" si="1">C13</f>
        <v>67822383.390000001</v>
      </c>
      <c r="D12" s="159">
        <f t="shared" si="1"/>
        <v>67822383.390000001</v>
      </c>
      <c r="E12" s="159">
        <f t="shared" si="1"/>
        <v>28383263.179999996</v>
      </c>
      <c r="F12" s="159">
        <f t="shared" si="1"/>
        <v>15074654.300000003</v>
      </c>
      <c r="G12" s="159">
        <f t="shared" si="1"/>
        <v>22209958.609999999</v>
      </c>
      <c r="H12" s="159">
        <f t="shared" si="1"/>
        <v>28113671.889999997</v>
      </c>
      <c r="I12" s="357"/>
      <c r="J12" s="345">
        <f t="shared" ref="J12:J75" si="2">IF(H12=0,"n.a.",IF(D12=0,"n.a.",(H12/D12)*100))</f>
        <v>41.451907887603348</v>
      </c>
      <c r="K12" s="345">
        <f t="shared" ref="K12:K75" si="3">IF(H12=0,"n.a.",IF(E12=0,"n.a.",(H12/E12)*100))</f>
        <v>99.050175139164537</v>
      </c>
      <c r="L12" s="315" t="str">
        <f>+IF(H12&gt;=G12,"ok", "Falso")</f>
        <v>ok</v>
      </c>
      <c r="M12" s="315" t="str">
        <f>+IF(G12&gt;=F12,"ok", "Falso")</f>
        <v>ok</v>
      </c>
      <c r="N12" s="323">
        <f>+D12-C12</f>
        <v>0</v>
      </c>
      <c r="O12" s="315" t="str">
        <f>+IF(D12&gt;=C12,"ok", "Falso")</f>
        <v>ok</v>
      </c>
    </row>
    <row r="13" spans="1:15" s="325" customFormat="1">
      <c r="A13" s="347" t="s">
        <v>729</v>
      </c>
      <c r="B13" s="263" t="s">
        <v>29</v>
      </c>
      <c r="C13" s="348">
        <v>67822383.390000001</v>
      </c>
      <c r="D13" s="348">
        <v>67822383.390000001</v>
      </c>
      <c r="E13" s="348">
        <v>28383263.179999996</v>
      </c>
      <c r="F13" s="348">
        <v>15074654.300000003</v>
      </c>
      <c r="G13" s="348">
        <v>22209958.609999999</v>
      </c>
      <c r="H13" s="348">
        <v>28113671.889999997</v>
      </c>
      <c r="I13" s="358"/>
      <c r="J13" s="349">
        <f t="shared" si="2"/>
        <v>41.451907887603348</v>
      </c>
      <c r="K13" s="349">
        <f t="shared" si="3"/>
        <v>99.050175139164537</v>
      </c>
      <c r="L13" s="315" t="str">
        <f t="shared" ref="L13:L76" si="4">+IF(H13&gt;=G13,"ok", "Falso")</f>
        <v>ok</v>
      </c>
      <c r="M13" s="315" t="str">
        <f t="shared" ref="M13:M76" si="5">+IF(G13&gt;=F13,"ok", "Falso")</f>
        <v>ok</v>
      </c>
      <c r="N13" s="323">
        <f t="shared" ref="N13:N76" si="6">+D13-C13</f>
        <v>0</v>
      </c>
      <c r="O13" s="315" t="str">
        <f t="shared" ref="O13:O76" si="7">+IF(D13&gt;=C13,"ok", "Falso")</f>
        <v>ok</v>
      </c>
    </row>
    <row r="14" spans="1:15" s="324" customFormat="1" ht="14.25">
      <c r="A14" s="255" t="s">
        <v>41</v>
      </c>
      <c r="B14" s="346"/>
      <c r="C14" s="159">
        <f t="shared" ref="C14:H14" si="8">SUM(C15:C16)</f>
        <v>205000000</v>
      </c>
      <c r="D14" s="159">
        <f t="shared" si="8"/>
        <v>205000000</v>
      </c>
      <c r="E14" s="159">
        <f t="shared" si="8"/>
        <v>50383711.140000001</v>
      </c>
      <c r="F14" s="159">
        <f t="shared" si="8"/>
        <v>0</v>
      </c>
      <c r="G14" s="159">
        <f t="shared" si="8"/>
        <v>0</v>
      </c>
      <c r="H14" s="159">
        <f t="shared" si="8"/>
        <v>50383711.140000001</v>
      </c>
      <c r="I14" s="357"/>
      <c r="J14" s="345">
        <f t="shared" si="2"/>
        <v>24.577420068292682</v>
      </c>
      <c r="K14" s="345">
        <f t="shared" si="3"/>
        <v>100</v>
      </c>
      <c r="L14" s="315" t="str">
        <f t="shared" si="4"/>
        <v>ok</v>
      </c>
      <c r="M14" s="315" t="str">
        <f t="shared" si="5"/>
        <v>ok</v>
      </c>
      <c r="N14" s="323">
        <f t="shared" si="6"/>
        <v>0</v>
      </c>
      <c r="O14" s="315" t="str">
        <f t="shared" si="7"/>
        <v>ok</v>
      </c>
    </row>
    <row r="15" spans="1:15" s="324" customFormat="1" ht="14.25">
      <c r="A15" s="347" t="s">
        <v>730</v>
      </c>
      <c r="B15" s="263" t="s">
        <v>462</v>
      </c>
      <c r="C15" s="153">
        <v>105000000</v>
      </c>
      <c r="D15" s="153">
        <v>105000000</v>
      </c>
      <c r="E15" s="153">
        <v>50383711.140000001</v>
      </c>
      <c r="F15" s="153">
        <v>0</v>
      </c>
      <c r="G15" s="153">
        <v>0</v>
      </c>
      <c r="H15" s="153">
        <v>50383711.140000001</v>
      </c>
      <c r="I15" s="357"/>
      <c r="J15" s="349">
        <f t="shared" si="2"/>
        <v>47.984486799999999</v>
      </c>
      <c r="K15" s="349">
        <f t="shared" si="3"/>
        <v>100</v>
      </c>
      <c r="L15" s="315" t="str">
        <f t="shared" si="4"/>
        <v>ok</v>
      </c>
      <c r="M15" s="315" t="str">
        <f t="shared" si="5"/>
        <v>ok</v>
      </c>
      <c r="N15" s="323">
        <f t="shared" si="6"/>
        <v>0</v>
      </c>
      <c r="O15" s="315" t="str">
        <f t="shared" si="7"/>
        <v>ok</v>
      </c>
    </row>
    <row r="16" spans="1:15" s="325" customFormat="1">
      <c r="A16" s="347" t="s">
        <v>731</v>
      </c>
      <c r="B16" s="263" t="s">
        <v>464</v>
      </c>
      <c r="C16" s="348">
        <v>100000000</v>
      </c>
      <c r="D16" s="348">
        <v>100000000</v>
      </c>
      <c r="E16" s="348">
        <v>0</v>
      </c>
      <c r="F16" s="348">
        <v>0</v>
      </c>
      <c r="G16" s="348">
        <v>0</v>
      </c>
      <c r="H16" s="348">
        <v>0</v>
      </c>
      <c r="I16" s="358"/>
      <c r="J16" s="349" t="str">
        <f t="shared" si="2"/>
        <v>n.a.</v>
      </c>
      <c r="K16" s="349" t="str">
        <f t="shared" si="3"/>
        <v>n.a.</v>
      </c>
      <c r="L16" s="315" t="str">
        <f t="shared" si="4"/>
        <v>ok</v>
      </c>
      <c r="M16" s="315" t="str">
        <f t="shared" si="5"/>
        <v>ok</v>
      </c>
      <c r="N16" s="323">
        <f t="shared" si="6"/>
        <v>0</v>
      </c>
      <c r="O16" s="315" t="str">
        <f t="shared" si="7"/>
        <v>ok</v>
      </c>
    </row>
    <row r="17" spans="1:15" s="324" customFormat="1" ht="14.25">
      <c r="A17" s="255" t="s">
        <v>44</v>
      </c>
      <c r="B17" s="346"/>
      <c r="C17" s="159">
        <f t="shared" ref="C17:H17" si="9">C18+C22+C38+C52</f>
        <v>188884624777.42999</v>
      </c>
      <c r="D17" s="159">
        <f t="shared" si="9"/>
        <v>188894005705.84003</v>
      </c>
      <c r="E17" s="159">
        <f t="shared" si="9"/>
        <v>92353602583.460022</v>
      </c>
      <c r="F17" s="159">
        <f t="shared" si="9"/>
        <v>63687999735.110001</v>
      </c>
      <c r="G17" s="159">
        <f t="shared" si="9"/>
        <v>75229553106.5</v>
      </c>
      <c r="H17" s="159">
        <f t="shared" si="9"/>
        <v>92348928507.839996</v>
      </c>
      <c r="I17" s="357"/>
      <c r="J17" s="345">
        <f t="shared" si="2"/>
        <v>48.889284846684177</v>
      </c>
      <c r="K17" s="345">
        <f t="shared" si="3"/>
        <v>99.994938935256144</v>
      </c>
      <c r="L17" s="315" t="str">
        <f t="shared" si="4"/>
        <v>ok</v>
      </c>
      <c r="M17" s="315" t="str">
        <f t="shared" si="5"/>
        <v>ok</v>
      </c>
      <c r="N17" s="323">
        <f t="shared" si="6"/>
        <v>9380928.4100341797</v>
      </c>
      <c r="O17" s="315" t="str">
        <f t="shared" si="7"/>
        <v>ok</v>
      </c>
    </row>
    <row r="18" spans="1:15" s="324" customFormat="1" ht="14.25">
      <c r="A18" s="350">
        <v>1</v>
      </c>
      <c r="B18" s="346" t="s">
        <v>732</v>
      </c>
      <c r="C18" s="159">
        <f t="shared" ref="C18:H18" si="10">SUM(C19:C21)</f>
        <v>7057408870.4300003</v>
      </c>
      <c r="D18" s="159">
        <f t="shared" si="10"/>
        <v>7058133284.0700006</v>
      </c>
      <c r="E18" s="159">
        <f t="shared" si="10"/>
        <v>4874851314.039999</v>
      </c>
      <c r="F18" s="159">
        <f t="shared" si="10"/>
        <v>3192515471.9499998</v>
      </c>
      <c r="G18" s="159">
        <f t="shared" si="10"/>
        <v>3194791489.2900004</v>
      </c>
      <c r="H18" s="159">
        <f t="shared" si="10"/>
        <v>4874851269.3599997</v>
      </c>
      <c r="I18" s="357"/>
      <c r="J18" s="345">
        <f t="shared" si="2"/>
        <v>69.067146696739144</v>
      </c>
      <c r="K18" s="345">
        <f t="shared" si="3"/>
        <v>99.99999908345923</v>
      </c>
      <c r="L18" s="315" t="str">
        <f t="shared" si="4"/>
        <v>ok</v>
      </c>
      <c r="M18" s="315" t="str">
        <f t="shared" si="5"/>
        <v>ok</v>
      </c>
      <c r="N18" s="323">
        <f t="shared" si="6"/>
        <v>724413.64000034332</v>
      </c>
      <c r="O18" s="315" t="str">
        <f t="shared" si="7"/>
        <v>ok</v>
      </c>
    </row>
    <row r="19" spans="1:15" s="325" customFormat="1">
      <c r="A19" s="347" t="s">
        <v>733</v>
      </c>
      <c r="B19" s="263" t="s">
        <v>80</v>
      </c>
      <c r="C19" s="348">
        <v>6875616625.1800003</v>
      </c>
      <c r="D19" s="348">
        <v>6875616625.1800003</v>
      </c>
      <c r="E19" s="348">
        <v>4871835503.9499998</v>
      </c>
      <c r="F19" s="348">
        <v>3192403646.73</v>
      </c>
      <c r="G19" s="348">
        <v>3192409719.1300001</v>
      </c>
      <c r="H19" s="348">
        <v>4871835503.9499998</v>
      </c>
      <c r="I19" s="358"/>
      <c r="J19" s="349">
        <f t="shared" si="2"/>
        <v>70.856706671344654</v>
      </c>
      <c r="K19" s="349">
        <f t="shared" si="3"/>
        <v>100</v>
      </c>
      <c r="L19" s="315" t="str">
        <f t="shared" si="4"/>
        <v>ok</v>
      </c>
      <c r="M19" s="315" t="str">
        <f t="shared" si="5"/>
        <v>ok</v>
      </c>
      <c r="N19" s="323">
        <f t="shared" si="6"/>
        <v>0</v>
      </c>
      <c r="O19" s="315" t="str">
        <f t="shared" si="7"/>
        <v>ok</v>
      </c>
    </row>
    <row r="20" spans="1:15" s="325" customFormat="1">
      <c r="A20" s="347" t="s">
        <v>734</v>
      </c>
      <c r="B20" s="263" t="s">
        <v>50</v>
      </c>
      <c r="C20" s="348">
        <v>130000000</v>
      </c>
      <c r="D20" s="348">
        <v>130778114.59999999</v>
      </c>
      <c r="E20" s="348">
        <v>1909866.48</v>
      </c>
      <c r="F20" s="348">
        <v>0</v>
      </c>
      <c r="G20" s="348">
        <v>1556234.3</v>
      </c>
      <c r="H20" s="348">
        <v>1909866.48</v>
      </c>
      <c r="I20" s="358"/>
      <c r="J20" s="349">
        <f t="shared" si="2"/>
        <v>1.4603869201215722</v>
      </c>
      <c r="K20" s="349">
        <f t="shared" si="3"/>
        <v>100</v>
      </c>
      <c r="L20" s="315" t="str">
        <f t="shared" si="4"/>
        <v>ok</v>
      </c>
      <c r="M20" s="315" t="str">
        <f t="shared" si="5"/>
        <v>ok</v>
      </c>
      <c r="N20" s="323">
        <f t="shared" si="6"/>
        <v>778114.59999999404</v>
      </c>
      <c r="O20" s="315" t="str">
        <f t="shared" si="7"/>
        <v>ok</v>
      </c>
    </row>
    <row r="21" spans="1:15" s="325" customFormat="1">
      <c r="A21" s="347" t="s">
        <v>735</v>
      </c>
      <c r="B21" s="263" t="s">
        <v>51</v>
      </c>
      <c r="C21" s="348">
        <v>51792245.25</v>
      </c>
      <c r="D21" s="348">
        <v>51738544.290000007</v>
      </c>
      <c r="E21" s="348">
        <v>1105943.6100000001</v>
      </c>
      <c r="F21" s="348">
        <v>111825.22</v>
      </c>
      <c r="G21" s="348">
        <v>825535.86</v>
      </c>
      <c r="H21" s="348">
        <v>1105898.93</v>
      </c>
      <c r="I21" s="358"/>
      <c r="J21" s="349">
        <f t="shared" si="2"/>
        <v>2.1374759285868574</v>
      </c>
      <c r="K21" s="349">
        <f t="shared" si="3"/>
        <v>99.995960011017189</v>
      </c>
      <c r="L21" s="315" t="str">
        <f t="shared" si="4"/>
        <v>ok</v>
      </c>
      <c r="M21" s="315" t="str">
        <f t="shared" si="5"/>
        <v>ok</v>
      </c>
      <c r="N21" s="323">
        <f t="shared" si="6"/>
        <v>-53700.959999993443</v>
      </c>
      <c r="O21" s="315" t="str">
        <f t="shared" si="7"/>
        <v>Falso</v>
      </c>
    </row>
    <row r="22" spans="1:15" s="324" customFormat="1" ht="14.25">
      <c r="A22" s="350">
        <v>2</v>
      </c>
      <c r="B22" s="346" t="s">
        <v>736</v>
      </c>
      <c r="C22" s="351">
        <f t="shared" ref="C22:H22" si="11">SUM(C23:C37)</f>
        <v>78066947400</v>
      </c>
      <c r="D22" s="351">
        <f t="shared" si="11"/>
        <v>78110255033.63002</v>
      </c>
      <c r="E22" s="351">
        <f t="shared" si="11"/>
        <v>38992473884.110001</v>
      </c>
      <c r="F22" s="351">
        <f t="shared" si="11"/>
        <v>27939973182.629997</v>
      </c>
      <c r="G22" s="351">
        <f t="shared" si="11"/>
        <v>32518336212.890007</v>
      </c>
      <c r="H22" s="351">
        <f t="shared" si="11"/>
        <v>38992460261.55999</v>
      </c>
      <c r="I22" s="357"/>
      <c r="J22" s="345">
        <f t="shared" si="2"/>
        <v>49.91977077116438</v>
      </c>
      <c r="K22" s="345">
        <f t="shared" si="3"/>
        <v>99.999965063642662</v>
      </c>
      <c r="L22" s="315" t="str">
        <f t="shared" si="4"/>
        <v>ok</v>
      </c>
      <c r="M22" s="315" t="str">
        <f t="shared" si="5"/>
        <v>ok</v>
      </c>
      <c r="N22" s="323">
        <f t="shared" si="6"/>
        <v>43307633.630020142</v>
      </c>
      <c r="O22" s="315" t="str">
        <f t="shared" si="7"/>
        <v>ok</v>
      </c>
    </row>
    <row r="23" spans="1:15" s="325" customFormat="1">
      <c r="A23" s="347" t="s">
        <v>737</v>
      </c>
      <c r="B23" s="263" t="s">
        <v>738</v>
      </c>
      <c r="C23" s="348">
        <v>2648446919</v>
      </c>
      <c r="D23" s="348">
        <v>2405227690.9399996</v>
      </c>
      <c r="E23" s="348">
        <v>1272448030.1099999</v>
      </c>
      <c r="F23" s="348">
        <v>902034287.96000028</v>
      </c>
      <c r="G23" s="348">
        <v>1083608108.95</v>
      </c>
      <c r="H23" s="348">
        <v>1272447848.1600001</v>
      </c>
      <c r="I23" s="358"/>
      <c r="J23" s="349">
        <f t="shared" si="2"/>
        <v>52.903425856647615</v>
      </c>
      <c r="K23" s="349">
        <f t="shared" si="3"/>
        <v>99.999985700791271</v>
      </c>
      <c r="L23" s="315" t="str">
        <f t="shared" si="4"/>
        <v>ok</v>
      </c>
      <c r="M23" s="315" t="str">
        <f t="shared" si="5"/>
        <v>ok</v>
      </c>
      <c r="N23" s="323">
        <f t="shared" si="6"/>
        <v>-243219228.06000042</v>
      </c>
      <c r="O23" s="315" t="str">
        <f t="shared" si="7"/>
        <v>Falso</v>
      </c>
    </row>
    <row r="24" spans="1:15" s="325" customFormat="1">
      <c r="A24" s="347" t="s">
        <v>739</v>
      </c>
      <c r="B24" s="263" t="s">
        <v>740</v>
      </c>
      <c r="C24" s="348">
        <v>7021292470</v>
      </c>
      <c r="D24" s="348">
        <v>6994055358.3700008</v>
      </c>
      <c r="E24" s="348">
        <v>3874983598.7799983</v>
      </c>
      <c r="F24" s="348">
        <v>3036683669.9499993</v>
      </c>
      <c r="G24" s="348">
        <v>3483329631.1100001</v>
      </c>
      <c r="H24" s="348">
        <v>3874982614.1299996</v>
      </c>
      <c r="I24" s="358"/>
      <c r="J24" s="349">
        <f t="shared" si="2"/>
        <v>55.403945430496037</v>
      </c>
      <c r="K24" s="349">
        <f t="shared" si="3"/>
        <v>99.999974589569902</v>
      </c>
      <c r="L24" s="315" t="str">
        <f t="shared" si="4"/>
        <v>ok</v>
      </c>
      <c r="M24" s="315" t="str">
        <f t="shared" si="5"/>
        <v>ok</v>
      </c>
      <c r="N24" s="323">
        <f t="shared" si="6"/>
        <v>-27237111.629999161</v>
      </c>
      <c r="O24" s="315" t="str">
        <f t="shared" si="7"/>
        <v>Falso</v>
      </c>
    </row>
    <row r="25" spans="1:15" s="325" customFormat="1">
      <c r="A25" s="347" t="s">
        <v>741</v>
      </c>
      <c r="B25" s="263" t="s">
        <v>742</v>
      </c>
      <c r="C25" s="348">
        <v>26264528351</v>
      </c>
      <c r="D25" s="348">
        <v>26897103930.230022</v>
      </c>
      <c r="E25" s="348">
        <v>14003851415.260004</v>
      </c>
      <c r="F25" s="348">
        <v>10496458964.450001</v>
      </c>
      <c r="G25" s="348">
        <v>12057280965.720005</v>
      </c>
      <c r="H25" s="348">
        <v>14003850664.619991</v>
      </c>
      <c r="I25" s="358"/>
      <c r="J25" s="349">
        <f t="shared" si="2"/>
        <v>52.064529701582011</v>
      </c>
      <c r="K25" s="349">
        <f t="shared" si="3"/>
        <v>99.999994639760232</v>
      </c>
      <c r="L25" s="315" t="str">
        <f t="shared" si="4"/>
        <v>ok</v>
      </c>
      <c r="M25" s="315" t="str">
        <f t="shared" si="5"/>
        <v>ok</v>
      </c>
      <c r="N25" s="323">
        <f t="shared" si="6"/>
        <v>632575579.23002243</v>
      </c>
      <c r="O25" s="315" t="str">
        <f t="shared" si="7"/>
        <v>ok</v>
      </c>
    </row>
    <row r="26" spans="1:15" s="325" customFormat="1">
      <c r="A26" s="347" t="s">
        <v>743</v>
      </c>
      <c r="B26" s="263" t="s">
        <v>744</v>
      </c>
      <c r="C26" s="348">
        <v>16846933</v>
      </c>
      <c r="D26" s="348">
        <v>16846933</v>
      </c>
      <c r="E26" s="348">
        <v>11923049.950000001</v>
      </c>
      <c r="F26" s="348">
        <v>11338349.389999999</v>
      </c>
      <c r="G26" s="348">
        <v>11763474.99</v>
      </c>
      <c r="H26" s="348">
        <v>11911344.640000001</v>
      </c>
      <c r="I26" s="358"/>
      <c r="J26" s="349">
        <f t="shared" si="2"/>
        <v>70.703341907990023</v>
      </c>
      <c r="K26" s="349">
        <f t="shared" si="3"/>
        <v>99.90182621016362</v>
      </c>
      <c r="L26" s="315" t="str">
        <f t="shared" si="4"/>
        <v>ok</v>
      </c>
      <c r="M26" s="315" t="str">
        <f t="shared" si="5"/>
        <v>ok</v>
      </c>
      <c r="N26" s="323">
        <f t="shared" si="6"/>
        <v>0</v>
      </c>
      <c r="O26" s="315" t="str">
        <f t="shared" si="7"/>
        <v>ok</v>
      </c>
    </row>
    <row r="27" spans="1:15" s="325" customFormat="1">
      <c r="A27" s="347" t="s">
        <v>745</v>
      </c>
      <c r="B27" s="263" t="s">
        <v>746</v>
      </c>
      <c r="C27" s="348">
        <v>49082765</v>
      </c>
      <c r="D27" s="348">
        <v>0</v>
      </c>
      <c r="E27" s="348">
        <v>0</v>
      </c>
      <c r="F27" s="348">
        <v>0</v>
      </c>
      <c r="G27" s="348">
        <v>0</v>
      </c>
      <c r="H27" s="348">
        <v>0</v>
      </c>
      <c r="I27" s="358"/>
      <c r="J27" s="349" t="str">
        <f t="shared" si="2"/>
        <v>n.a.</v>
      </c>
      <c r="K27" s="349" t="str">
        <f t="shared" si="3"/>
        <v>n.a.</v>
      </c>
      <c r="L27" s="315" t="str">
        <f t="shared" si="4"/>
        <v>ok</v>
      </c>
      <c r="M27" s="315" t="str">
        <f t="shared" si="5"/>
        <v>ok</v>
      </c>
      <c r="N27" s="323">
        <f t="shared" si="6"/>
        <v>-49082765</v>
      </c>
      <c r="O27" s="315" t="str">
        <f t="shared" si="7"/>
        <v>Falso</v>
      </c>
    </row>
    <row r="28" spans="1:15" s="325" customFormat="1">
      <c r="A28" s="347" t="s">
        <v>747</v>
      </c>
      <c r="B28" s="263" t="s">
        <v>748</v>
      </c>
      <c r="C28" s="348">
        <v>1713375</v>
      </c>
      <c r="D28" s="348">
        <v>1536438.5</v>
      </c>
      <c r="E28" s="348">
        <v>498431.15</v>
      </c>
      <c r="F28" s="348">
        <v>244847.66</v>
      </c>
      <c r="G28" s="348">
        <v>432754.11</v>
      </c>
      <c r="H28" s="348">
        <v>498431.15</v>
      </c>
      <c r="I28" s="358"/>
      <c r="J28" s="349">
        <f t="shared" si="2"/>
        <v>32.440683437703491</v>
      </c>
      <c r="K28" s="349">
        <f t="shared" si="3"/>
        <v>100</v>
      </c>
      <c r="L28" s="315" t="str">
        <f t="shared" si="4"/>
        <v>ok</v>
      </c>
      <c r="M28" s="315" t="str">
        <f t="shared" si="5"/>
        <v>ok</v>
      </c>
      <c r="N28" s="323">
        <f t="shared" si="6"/>
        <v>-176936.5</v>
      </c>
      <c r="O28" s="315" t="str">
        <f t="shared" si="7"/>
        <v>Falso</v>
      </c>
    </row>
    <row r="29" spans="1:15" s="325" customFormat="1">
      <c r="A29" s="347" t="s">
        <v>749</v>
      </c>
      <c r="B29" s="263" t="s">
        <v>750</v>
      </c>
      <c r="C29" s="348">
        <v>35941987</v>
      </c>
      <c r="D29" s="348">
        <v>35446863.57</v>
      </c>
      <c r="E29" s="348">
        <v>15416467.029999999</v>
      </c>
      <c r="F29" s="348">
        <v>8915441.6399999987</v>
      </c>
      <c r="G29" s="348">
        <v>11646888.449999999</v>
      </c>
      <c r="H29" s="348">
        <v>15416467.030000003</v>
      </c>
      <c r="I29" s="358"/>
      <c r="J29" s="349">
        <f t="shared" si="2"/>
        <v>43.49176620254643</v>
      </c>
      <c r="K29" s="349">
        <f t="shared" si="3"/>
        <v>100.00000000000003</v>
      </c>
      <c r="L29" s="315" t="str">
        <f t="shared" si="4"/>
        <v>ok</v>
      </c>
      <c r="M29" s="315" t="str">
        <f t="shared" si="5"/>
        <v>ok</v>
      </c>
      <c r="N29" s="323">
        <f t="shared" si="6"/>
        <v>-495123.4299999997</v>
      </c>
      <c r="O29" s="315" t="str">
        <f t="shared" si="7"/>
        <v>Falso</v>
      </c>
    </row>
    <row r="30" spans="1:15" s="325" customFormat="1">
      <c r="A30" s="347" t="s">
        <v>751</v>
      </c>
      <c r="B30" s="263" t="s">
        <v>752</v>
      </c>
      <c r="C30" s="348">
        <v>524488143</v>
      </c>
      <c r="D30" s="348">
        <v>310754960</v>
      </c>
      <c r="E30" s="348">
        <v>175247491</v>
      </c>
      <c r="F30" s="348">
        <v>129070148</v>
      </c>
      <c r="G30" s="348">
        <v>175247491</v>
      </c>
      <c r="H30" s="348">
        <v>175247491</v>
      </c>
      <c r="I30" s="358"/>
      <c r="J30" s="349">
        <f t="shared" si="2"/>
        <v>56.394109043343988</v>
      </c>
      <c r="K30" s="349">
        <f t="shared" si="3"/>
        <v>100</v>
      </c>
      <c r="L30" s="315" t="str">
        <f t="shared" si="4"/>
        <v>ok</v>
      </c>
      <c r="M30" s="315" t="str">
        <f t="shared" si="5"/>
        <v>ok</v>
      </c>
      <c r="N30" s="323">
        <f t="shared" si="6"/>
        <v>-213733183</v>
      </c>
      <c r="O30" s="315" t="str">
        <f t="shared" si="7"/>
        <v>Falso</v>
      </c>
    </row>
    <row r="31" spans="1:15" s="325" customFormat="1">
      <c r="A31" s="347" t="s">
        <v>753</v>
      </c>
      <c r="B31" s="263" t="s">
        <v>714</v>
      </c>
      <c r="C31" s="348">
        <v>147704000</v>
      </c>
      <c r="D31" s="348">
        <v>147704000</v>
      </c>
      <c r="E31" s="348">
        <v>115805603</v>
      </c>
      <c r="F31" s="348">
        <v>85806919</v>
      </c>
      <c r="G31" s="348">
        <v>115805603</v>
      </c>
      <c r="H31" s="348">
        <v>115805603</v>
      </c>
      <c r="I31" s="358"/>
      <c r="J31" s="349">
        <f t="shared" si="2"/>
        <v>78.403836727509074</v>
      </c>
      <c r="K31" s="349">
        <f t="shared" si="3"/>
        <v>100</v>
      </c>
      <c r="L31" s="315" t="str">
        <f t="shared" si="4"/>
        <v>ok</v>
      </c>
      <c r="M31" s="315" t="str">
        <f t="shared" si="5"/>
        <v>ok</v>
      </c>
      <c r="N31" s="323">
        <f t="shared" si="6"/>
        <v>0</v>
      </c>
      <c r="O31" s="315" t="str">
        <f t="shared" si="7"/>
        <v>ok</v>
      </c>
    </row>
    <row r="32" spans="1:15" s="325" customFormat="1">
      <c r="A32" s="347" t="s">
        <v>733</v>
      </c>
      <c r="B32" s="263" t="s">
        <v>80</v>
      </c>
      <c r="C32" s="348">
        <v>10182140083</v>
      </c>
      <c r="D32" s="348">
        <v>10182140083</v>
      </c>
      <c r="E32" s="348">
        <v>5708840306.7600002</v>
      </c>
      <c r="F32" s="348">
        <v>3776785438.7600002</v>
      </c>
      <c r="G32" s="348">
        <v>3776786368.7600002</v>
      </c>
      <c r="H32" s="348">
        <v>5708840306.7600002</v>
      </c>
      <c r="I32" s="358"/>
      <c r="J32" s="349">
        <f t="shared" si="2"/>
        <v>56.067194717654921</v>
      </c>
      <c r="K32" s="349">
        <f t="shared" si="3"/>
        <v>100</v>
      </c>
      <c r="L32" s="315" t="str">
        <f t="shared" si="4"/>
        <v>ok</v>
      </c>
      <c r="M32" s="315" t="str">
        <f t="shared" si="5"/>
        <v>ok</v>
      </c>
      <c r="N32" s="323">
        <f t="shared" si="6"/>
        <v>0</v>
      </c>
      <c r="O32" s="315" t="str">
        <f t="shared" si="7"/>
        <v>ok</v>
      </c>
    </row>
    <row r="33" spans="1:15" s="325" customFormat="1">
      <c r="A33" s="347" t="s">
        <v>734</v>
      </c>
      <c r="B33" s="263" t="s">
        <v>50</v>
      </c>
      <c r="C33" s="348">
        <v>5242935046</v>
      </c>
      <c r="D33" s="348">
        <v>5237611448.0200005</v>
      </c>
      <c r="E33" s="348">
        <v>2925117935.48</v>
      </c>
      <c r="F33" s="348">
        <v>2135523911.51</v>
      </c>
      <c r="G33" s="348">
        <v>2922503154.9299998</v>
      </c>
      <c r="H33" s="348">
        <v>2925117935.48</v>
      </c>
      <c r="I33" s="358"/>
      <c r="J33" s="349">
        <f t="shared" si="2"/>
        <v>55.848318732879598</v>
      </c>
      <c r="K33" s="349">
        <f t="shared" si="3"/>
        <v>100</v>
      </c>
      <c r="L33" s="315" t="str">
        <f t="shared" si="4"/>
        <v>ok</v>
      </c>
      <c r="M33" s="315" t="str">
        <f t="shared" si="5"/>
        <v>ok</v>
      </c>
      <c r="N33" s="323">
        <f t="shared" si="6"/>
        <v>-5323597.9799995422</v>
      </c>
      <c r="O33" s="315" t="str">
        <f t="shared" si="7"/>
        <v>Falso</v>
      </c>
    </row>
    <row r="34" spans="1:15" s="325" customFormat="1">
      <c r="A34" s="347" t="s">
        <v>735</v>
      </c>
      <c r="B34" s="263" t="s">
        <v>51</v>
      </c>
      <c r="C34" s="348">
        <v>50000000</v>
      </c>
      <c r="D34" s="348">
        <v>0</v>
      </c>
      <c r="E34" s="348">
        <v>0</v>
      </c>
      <c r="F34" s="348">
        <v>0</v>
      </c>
      <c r="G34" s="348">
        <v>0</v>
      </c>
      <c r="H34" s="348">
        <v>0</v>
      </c>
      <c r="I34" s="358"/>
      <c r="J34" s="349" t="str">
        <f t="shared" si="2"/>
        <v>n.a.</v>
      </c>
      <c r="K34" s="349" t="str">
        <f t="shared" si="3"/>
        <v>n.a.</v>
      </c>
      <c r="L34" s="315" t="str">
        <f t="shared" si="4"/>
        <v>ok</v>
      </c>
      <c r="M34" s="315" t="str">
        <f t="shared" si="5"/>
        <v>ok</v>
      </c>
      <c r="N34" s="323">
        <f t="shared" si="6"/>
        <v>-50000000</v>
      </c>
      <c r="O34" s="315" t="str">
        <f t="shared" si="7"/>
        <v>Falso</v>
      </c>
    </row>
    <row r="35" spans="1:15" s="325" customFormat="1">
      <c r="A35" s="347" t="s">
        <v>754</v>
      </c>
      <c r="B35" s="263" t="s">
        <v>755</v>
      </c>
      <c r="C35" s="348">
        <v>22565633809</v>
      </c>
      <c r="D35" s="348">
        <v>22565633809</v>
      </c>
      <c r="E35" s="348">
        <v>10795698814.48</v>
      </c>
      <c r="F35" s="348">
        <v>7313570013.6299992</v>
      </c>
      <c r="G35" s="348">
        <v>8820340086.3899994</v>
      </c>
      <c r="H35" s="348">
        <v>10795698814.479998</v>
      </c>
      <c r="I35" s="358"/>
      <c r="J35" s="349">
        <f t="shared" si="2"/>
        <v>47.841327683755459</v>
      </c>
      <c r="K35" s="349">
        <f t="shared" si="3"/>
        <v>99.999999999999972</v>
      </c>
      <c r="L35" s="315" t="str">
        <f t="shared" si="4"/>
        <v>ok</v>
      </c>
      <c r="M35" s="315" t="str">
        <f t="shared" si="5"/>
        <v>ok</v>
      </c>
      <c r="N35" s="323">
        <f t="shared" si="6"/>
        <v>0</v>
      </c>
      <c r="O35" s="315" t="str">
        <f t="shared" si="7"/>
        <v>ok</v>
      </c>
    </row>
    <row r="36" spans="1:15" s="325" customFormat="1">
      <c r="A36" s="347" t="s">
        <v>756</v>
      </c>
      <c r="B36" s="263" t="s">
        <v>757</v>
      </c>
      <c r="C36" s="348">
        <v>3165740000</v>
      </c>
      <c r="D36" s="348">
        <v>3165740000.0000019</v>
      </c>
      <c r="E36" s="348">
        <v>48505569.109999999</v>
      </c>
      <c r="F36" s="348">
        <v>27205646.679999996</v>
      </c>
      <c r="G36" s="348">
        <v>42480327.479999997</v>
      </c>
      <c r="H36" s="348">
        <v>48505569.109999999</v>
      </c>
      <c r="I36" s="358"/>
      <c r="J36" s="349">
        <f t="shared" si="2"/>
        <v>1.5322031850373048</v>
      </c>
      <c r="K36" s="349">
        <f t="shared" si="3"/>
        <v>100</v>
      </c>
      <c r="L36" s="315" t="str">
        <f t="shared" si="4"/>
        <v>ok</v>
      </c>
      <c r="M36" s="315" t="str">
        <f t="shared" si="5"/>
        <v>ok</v>
      </c>
      <c r="N36" s="323">
        <f t="shared" si="6"/>
        <v>0</v>
      </c>
      <c r="O36" s="315" t="str">
        <f t="shared" si="7"/>
        <v>ok</v>
      </c>
    </row>
    <row r="37" spans="1:15" s="325" customFormat="1">
      <c r="A37" s="347" t="s">
        <v>758</v>
      </c>
      <c r="B37" s="263" t="s">
        <v>622</v>
      </c>
      <c r="C37" s="348">
        <v>150453519</v>
      </c>
      <c r="D37" s="348">
        <v>150453519</v>
      </c>
      <c r="E37" s="348">
        <v>44137172</v>
      </c>
      <c r="F37" s="348">
        <v>16335544</v>
      </c>
      <c r="G37" s="348">
        <v>17111358</v>
      </c>
      <c r="H37" s="348">
        <v>44137172</v>
      </c>
      <c r="I37" s="358"/>
      <c r="J37" s="349">
        <f t="shared" si="2"/>
        <v>29.336084854219997</v>
      </c>
      <c r="K37" s="349">
        <f t="shared" si="3"/>
        <v>100</v>
      </c>
      <c r="L37" s="315" t="str">
        <f t="shared" si="4"/>
        <v>ok</v>
      </c>
      <c r="M37" s="315" t="str">
        <f t="shared" si="5"/>
        <v>ok</v>
      </c>
      <c r="N37" s="323">
        <f t="shared" si="6"/>
        <v>0</v>
      </c>
      <c r="O37" s="315" t="str">
        <f t="shared" si="7"/>
        <v>ok</v>
      </c>
    </row>
    <row r="38" spans="1:15" s="324" customFormat="1" ht="14.25">
      <c r="A38" s="350">
        <v>3</v>
      </c>
      <c r="B38" s="346" t="s">
        <v>759</v>
      </c>
      <c r="C38" s="159">
        <f t="shared" ref="C38:H38" si="12">SUM(C39:C51)</f>
        <v>103337368584</v>
      </c>
      <c r="D38" s="159">
        <f t="shared" si="12"/>
        <v>103300880265.14</v>
      </c>
      <c r="E38" s="159">
        <f t="shared" si="12"/>
        <v>48328791118.250015</v>
      </c>
      <c r="F38" s="159">
        <f t="shared" si="12"/>
        <v>32457909531.190006</v>
      </c>
      <c r="G38" s="159">
        <f t="shared" si="12"/>
        <v>39395434790.709991</v>
      </c>
      <c r="H38" s="159">
        <f t="shared" si="12"/>
        <v>48324130709.860001</v>
      </c>
      <c r="I38" s="357"/>
      <c r="J38" s="345">
        <f t="shared" si="2"/>
        <v>46.779979595360238</v>
      </c>
      <c r="K38" s="345">
        <f t="shared" si="3"/>
        <v>99.990356869513647</v>
      </c>
      <c r="L38" s="315" t="str">
        <f t="shared" si="4"/>
        <v>ok</v>
      </c>
      <c r="M38" s="315" t="str">
        <f t="shared" si="5"/>
        <v>ok</v>
      </c>
      <c r="N38" s="323">
        <f t="shared" si="6"/>
        <v>-36488318.86000061</v>
      </c>
      <c r="O38" s="315" t="str">
        <f t="shared" si="7"/>
        <v>Falso</v>
      </c>
    </row>
    <row r="39" spans="1:15" s="325" customFormat="1">
      <c r="A39" s="347" t="s">
        <v>745</v>
      </c>
      <c r="B39" s="263" t="s">
        <v>746</v>
      </c>
      <c r="C39" s="348">
        <v>39218458050</v>
      </c>
      <c r="D39" s="348">
        <v>38681096308.659996</v>
      </c>
      <c r="E39" s="348">
        <v>22057597696.700016</v>
      </c>
      <c r="F39" s="348">
        <v>16697693248.330008</v>
      </c>
      <c r="G39" s="348">
        <v>19369421752.689991</v>
      </c>
      <c r="H39" s="348">
        <v>22052937288.309994</v>
      </c>
      <c r="I39" s="358"/>
      <c r="J39" s="349">
        <f t="shared" si="2"/>
        <v>57.012182675320766</v>
      </c>
      <c r="K39" s="349">
        <f t="shared" si="3"/>
        <v>99.978871641172788</v>
      </c>
      <c r="L39" s="315" t="str">
        <f t="shared" si="4"/>
        <v>ok</v>
      </c>
      <c r="M39" s="315" t="str">
        <f t="shared" si="5"/>
        <v>ok</v>
      </c>
      <c r="N39" s="323">
        <f t="shared" si="6"/>
        <v>-537361741.34000397</v>
      </c>
      <c r="O39" s="315" t="str">
        <f t="shared" si="7"/>
        <v>Falso</v>
      </c>
    </row>
    <row r="40" spans="1:15" s="325" customFormat="1">
      <c r="A40" s="347" t="s">
        <v>751</v>
      </c>
      <c r="B40" s="263" t="s">
        <v>752</v>
      </c>
      <c r="C40" s="348">
        <v>763081309</v>
      </c>
      <c r="D40" s="348">
        <v>763081309</v>
      </c>
      <c r="E40" s="348">
        <v>312919807</v>
      </c>
      <c r="F40" s="348">
        <v>231395743</v>
      </c>
      <c r="G40" s="348">
        <v>312919807</v>
      </c>
      <c r="H40" s="348">
        <v>312919807</v>
      </c>
      <c r="I40" s="358"/>
      <c r="J40" s="349">
        <f t="shared" si="2"/>
        <v>41.007400300509786</v>
      </c>
      <c r="K40" s="349">
        <f t="shared" si="3"/>
        <v>100</v>
      </c>
      <c r="L40" s="315" t="str">
        <f t="shared" si="4"/>
        <v>ok</v>
      </c>
      <c r="M40" s="315" t="str">
        <f t="shared" si="5"/>
        <v>ok</v>
      </c>
      <c r="N40" s="323">
        <f t="shared" si="6"/>
        <v>0</v>
      </c>
      <c r="O40" s="315" t="str">
        <f t="shared" si="7"/>
        <v>ok</v>
      </c>
    </row>
    <row r="41" spans="1:15" s="325" customFormat="1">
      <c r="A41" s="347" t="s">
        <v>753</v>
      </c>
      <c r="B41" s="263" t="s">
        <v>714</v>
      </c>
      <c r="C41" s="348">
        <v>262287266</v>
      </c>
      <c r="D41" s="348">
        <v>262287266</v>
      </c>
      <c r="E41" s="348">
        <v>205643281</v>
      </c>
      <c r="F41" s="348">
        <v>152372734</v>
      </c>
      <c r="G41" s="348">
        <v>205643281</v>
      </c>
      <c r="H41" s="348">
        <v>205643281</v>
      </c>
      <c r="I41" s="358"/>
      <c r="J41" s="349">
        <f t="shared" si="2"/>
        <v>78.403837188191972</v>
      </c>
      <c r="K41" s="349">
        <f t="shared" si="3"/>
        <v>100</v>
      </c>
      <c r="L41" s="315" t="str">
        <f t="shared" si="4"/>
        <v>ok</v>
      </c>
      <c r="M41" s="315" t="str">
        <f t="shared" si="5"/>
        <v>ok</v>
      </c>
      <c r="N41" s="323">
        <f t="shared" si="6"/>
        <v>0</v>
      </c>
      <c r="O41" s="315" t="str">
        <f t="shared" si="7"/>
        <v>ok</v>
      </c>
    </row>
    <row r="42" spans="1:15" s="325" customFormat="1">
      <c r="A42" s="347" t="s">
        <v>734</v>
      </c>
      <c r="B42" s="263" t="s">
        <v>50</v>
      </c>
      <c r="C42" s="348">
        <v>7466959059</v>
      </c>
      <c r="D42" s="348">
        <v>7441866976.4200001</v>
      </c>
      <c r="E42" s="348">
        <v>1355326742.45</v>
      </c>
      <c r="F42" s="348">
        <v>664004560.49000001</v>
      </c>
      <c r="G42" s="348">
        <v>802589185.97000003</v>
      </c>
      <c r="H42" s="348">
        <v>1355326742.4500003</v>
      </c>
      <c r="I42" s="358"/>
      <c r="J42" s="349">
        <f t="shared" si="2"/>
        <v>18.212187166801478</v>
      </c>
      <c r="K42" s="349">
        <f t="shared" si="3"/>
        <v>100.00000000000003</v>
      </c>
      <c r="L42" s="315" t="str">
        <f t="shared" si="4"/>
        <v>ok</v>
      </c>
      <c r="M42" s="315" t="str">
        <f t="shared" si="5"/>
        <v>ok</v>
      </c>
      <c r="N42" s="323">
        <f t="shared" si="6"/>
        <v>-25092082.579999924</v>
      </c>
      <c r="O42" s="315" t="str">
        <f t="shared" si="7"/>
        <v>Falso</v>
      </c>
    </row>
    <row r="43" spans="1:15" s="325" customFormat="1">
      <c r="A43" s="347" t="s">
        <v>735</v>
      </c>
      <c r="B43" s="263" t="s">
        <v>51</v>
      </c>
      <c r="C43" s="348">
        <v>150000000</v>
      </c>
      <c r="D43" s="348">
        <v>150000000</v>
      </c>
      <c r="E43" s="348">
        <v>0</v>
      </c>
      <c r="F43" s="348">
        <v>0</v>
      </c>
      <c r="G43" s="348">
        <v>0</v>
      </c>
      <c r="H43" s="348">
        <v>0</v>
      </c>
      <c r="I43" s="358"/>
      <c r="J43" s="349" t="str">
        <f t="shared" si="2"/>
        <v>n.a.</v>
      </c>
      <c r="K43" s="349" t="str">
        <f t="shared" si="3"/>
        <v>n.a.</v>
      </c>
      <c r="L43" s="315" t="str">
        <f t="shared" si="4"/>
        <v>ok</v>
      </c>
      <c r="M43" s="315" t="str">
        <f t="shared" si="5"/>
        <v>ok</v>
      </c>
      <c r="N43" s="323">
        <f t="shared" si="6"/>
        <v>0</v>
      </c>
      <c r="O43" s="315" t="str">
        <f t="shared" si="7"/>
        <v>ok</v>
      </c>
    </row>
    <row r="44" spans="1:15" s="325" customFormat="1">
      <c r="A44" s="347" t="s">
        <v>760</v>
      </c>
      <c r="B44" s="263" t="s">
        <v>52</v>
      </c>
      <c r="C44" s="348">
        <v>2236853363</v>
      </c>
      <c r="D44" s="348">
        <v>2230327575.5500002</v>
      </c>
      <c r="E44" s="348">
        <v>64783652.460000008</v>
      </c>
      <c r="F44" s="348">
        <v>59918811.530000001</v>
      </c>
      <c r="G44" s="348">
        <v>62350786.370000005</v>
      </c>
      <c r="H44" s="348">
        <v>64783652.460000008</v>
      </c>
      <c r="I44" s="358"/>
      <c r="J44" s="349">
        <f t="shared" si="2"/>
        <v>2.9046698417843091</v>
      </c>
      <c r="K44" s="349">
        <f t="shared" si="3"/>
        <v>100</v>
      </c>
      <c r="L44" s="315" t="str">
        <f t="shared" si="4"/>
        <v>ok</v>
      </c>
      <c r="M44" s="315" t="str">
        <f t="shared" si="5"/>
        <v>ok</v>
      </c>
      <c r="N44" s="323">
        <f t="shared" si="6"/>
        <v>-6525787.4499998093</v>
      </c>
      <c r="O44" s="315" t="str">
        <f t="shared" si="7"/>
        <v>Falso</v>
      </c>
    </row>
    <row r="45" spans="1:15" s="325" customFormat="1">
      <c r="A45" s="347" t="s">
        <v>761</v>
      </c>
      <c r="B45" s="263" t="s">
        <v>474</v>
      </c>
      <c r="C45" s="348">
        <v>775798650</v>
      </c>
      <c r="D45" s="348">
        <v>777600978.50999999</v>
      </c>
      <c r="E45" s="348">
        <v>79341106.289999992</v>
      </c>
      <c r="F45" s="348">
        <v>3913522.6399999997</v>
      </c>
      <c r="G45" s="348">
        <v>74073161.550000012</v>
      </c>
      <c r="H45" s="348">
        <v>79341106.289999992</v>
      </c>
      <c r="I45" s="358"/>
      <c r="J45" s="349">
        <f t="shared" si="2"/>
        <v>10.203318730646332</v>
      </c>
      <c r="K45" s="349">
        <f t="shared" si="3"/>
        <v>100</v>
      </c>
      <c r="L45" s="315" t="str">
        <f t="shared" si="4"/>
        <v>ok</v>
      </c>
      <c r="M45" s="315" t="str">
        <f t="shared" si="5"/>
        <v>ok</v>
      </c>
      <c r="N45" s="323">
        <f t="shared" si="6"/>
        <v>1802328.5099999905</v>
      </c>
      <c r="O45" s="315" t="str">
        <f t="shared" si="7"/>
        <v>ok</v>
      </c>
    </row>
    <row r="46" spans="1:15" s="325" customFormat="1">
      <c r="A46" s="347" t="s">
        <v>754</v>
      </c>
      <c r="B46" s="263" t="s">
        <v>755</v>
      </c>
      <c r="C46" s="348">
        <v>46010340989</v>
      </c>
      <c r="D46" s="348">
        <v>46605340989</v>
      </c>
      <c r="E46" s="348">
        <v>24093360476.049999</v>
      </c>
      <c r="F46" s="348">
        <v>14592713911.200001</v>
      </c>
      <c r="G46" s="348">
        <v>18433439785.830002</v>
      </c>
      <c r="H46" s="348">
        <v>24093360476.049999</v>
      </c>
      <c r="I46" s="358"/>
      <c r="J46" s="349">
        <f t="shared" si="2"/>
        <v>51.69656516779186</v>
      </c>
      <c r="K46" s="349">
        <f t="shared" si="3"/>
        <v>100</v>
      </c>
      <c r="L46" s="315" t="str">
        <f t="shared" si="4"/>
        <v>ok</v>
      </c>
      <c r="M46" s="315" t="str">
        <f t="shared" si="5"/>
        <v>ok</v>
      </c>
      <c r="N46" s="323">
        <f t="shared" si="6"/>
        <v>595000000</v>
      </c>
      <c r="O46" s="315" t="str">
        <f t="shared" si="7"/>
        <v>ok</v>
      </c>
    </row>
    <row r="47" spans="1:15" s="325" customFormat="1">
      <c r="A47" s="347" t="s">
        <v>762</v>
      </c>
      <c r="B47" s="263" t="s">
        <v>763</v>
      </c>
      <c r="C47" s="348">
        <v>385093462</v>
      </c>
      <c r="D47" s="348">
        <v>381242527</v>
      </c>
      <c r="E47" s="348">
        <v>0</v>
      </c>
      <c r="F47" s="348">
        <v>0</v>
      </c>
      <c r="G47" s="348">
        <v>0</v>
      </c>
      <c r="H47" s="348">
        <v>0</v>
      </c>
      <c r="I47" s="358"/>
      <c r="J47" s="349" t="str">
        <f t="shared" si="2"/>
        <v>n.a.</v>
      </c>
      <c r="K47" s="349" t="str">
        <f t="shared" si="3"/>
        <v>n.a.</v>
      </c>
      <c r="L47" s="315" t="str">
        <f t="shared" si="4"/>
        <v>ok</v>
      </c>
      <c r="M47" s="315" t="str">
        <f t="shared" si="5"/>
        <v>ok</v>
      </c>
      <c r="N47" s="323">
        <f t="shared" si="6"/>
        <v>-3850935</v>
      </c>
      <c r="O47" s="315" t="str">
        <f t="shared" si="7"/>
        <v>Falso</v>
      </c>
    </row>
    <row r="48" spans="1:15" s="325" customFormat="1">
      <c r="A48" s="347" t="s">
        <v>764</v>
      </c>
      <c r="B48" s="263" t="s">
        <v>765</v>
      </c>
      <c r="C48" s="348">
        <v>1037966822</v>
      </c>
      <c r="D48" s="348">
        <v>1019399600</v>
      </c>
      <c r="E48" s="348">
        <v>0</v>
      </c>
      <c r="F48" s="348">
        <v>0</v>
      </c>
      <c r="G48" s="348">
        <v>0</v>
      </c>
      <c r="H48" s="348">
        <v>0</v>
      </c>
      <c r="I48" s="358"/>
      <c r="J48" s="349" t="str">
        <f t="shared" si="2"/>
        <v>n.a.</v>
      </c>
      <c r="K48" s="349" t="str">
        <f t="shared" si="3"/>
        <v>n.a.</v>
      </c>
      <c r="L48" s="315" t="str">
        <f t="shared" si="4"/>
        <v>ok</v>
      </c>
      <c r="M48" s="315" t="str">
        <f t="shared" si="5"/>
        <v>ok</v>
      </c>
      <c r="N48" s="323">
        <f t="shared" si="6"/>
        <v>-18567222</v>
      </c>
      <c r="O48" s="315" t="str">
        <f t="shared" si="7"/>
        <v>Falso</v>
      </c>
    </row>
    <row r="49" spans="1:15" s="325" customFormat="1">
      <c r="A49" s="347" t="s">
        <v>756</v>
      </c>
      <c r="B49" s="263" t="s">
        <v>757</v>
      </c>
      <c r="C49" s="348">
        <v>2286565207</v>
      </c>
      <c r="D49" s="348">
        <v>2265431664</v>
      </c>
      <c r="E49" s="348">
        <v>0</v>
      </c>
      <c r="F49" s="348">
        <v>0</v>
      </c>
      <c r="G49" s="348">
        <v>0</v>
      </c>
      <c r="H49" s="348">
        <v>0</v>
      </c>
      <c r="I49" s="358"/>
      <c r="J49" s="349" t="str">
        <f t="shared" si="2"/>
        <v>n.a.</v>
      </c>
      <c r="K49" s="349" t="str">
        <f t="shared" si="3"/>
        <v>n.a.</v>
      </c>
      <c r="L49" s="315" t="str">
        <f t="shared" si="4"/>
        <v>ok</v>
      </c>
      <c r="M49" s="315" t="str">
        <f t="shared" si="5"/>
        <v>ok</v>
      </c>
      <c r="N49" s="323">
        <f t="shared" si="6"/>
        <v>-21133543</v>
      </c>
      <c r="O49" s="315" t="str">
        <f t="shared" si="7"/>
        <v>Falso</v>
      </c>
    </row>
    <row r="50" spans="1:15" s="325" customFormat="1">
      <c r="A50" s="347" t="s">
        <v>758</v>
      </c>
      <c r="B50" s="263" t="s">
        <v>622</v>
      </c>
      <c r="C50" s="348">
        <v>668030764</v>
      </c>
      <c r="D50" s="348">
        <v>668030764</v>
      </c>
      <c r="E50" s="348">
        <v>159818356.30000001</v>
      </c>
      <c r="F50" s="348">
        <v>55897000</v>
      </c>
      <c r="G50" s="348">
        <v>134997030.30000001</v>
      </c>
      <c r="H50" s="348">
        <v>159818356.30000001</v>
      </c>
      <c r="I50" s="358"/>
      <c r="J50" s="349">
        <f t="shared" si="2"/>
        <v>23.923801853532602</v>
      </c>
      <c r="K50" s="349">
        <f t="shared" si="3"/>
        <v>100</v>
      </c>
      <c r="L50" s="315" t="str">
        <f t="shared" si="4"/>
        <v>ok</v>
      </c>
      <c r="M50" s="315" t="str">
        <f t="shared" si="5"/>
        <v>ok</v>
      </c>
      <c r="N50" s="323">
        <f t="shared" si="6"/>
        <v>0</v>
      </c>
      <c r="O50" s="315" t="str">
        <f t="shared" si="7"/>
        <v>ok</v>
      </c>
    </row>
    <row r="51" spans="1:15" s="325" customFormat="1">
      <c r="A51" s="347" t="s">
        <v>766</v>
      </c>
      <c r="B51" s="263" t="s">
        <v>767</v>
      </c>
      <c r="C51" s="348">
        <v>2075933643</v>
      </c>
      <c r="D51" s="348">
        <v>2055174307</v>
      </c>
      <c r="E51" s="348">
        <v>0</v>
      </c>
      <c r="F51" s="348">
        <v>0</v>
      </c>
      <c r="G51" s="348">
        <v>0</v>
      </c>
      <c r="H51" s="348">
        <v>0</v>
      </c>
      <c r="I51" s="358"/>
      <c r="J51" s="349" t="str">
        <f t="shared" si="2"/>
        <v>n.a.</v>
      </c>
      <c r="K51" s="349" t="str">
        <f t="shared" si="3"/>
        <v>n.a.</v>
      </c>
      <c r="L51" s="315" t="str">
        <f t="shared" si="4"/>
        <v>ok</v>
      </c>
      <c r="M51" s="315" t="str">
        <f t="shared" si="5"/>
        <v>ok</v>
      </c>
      <c r="N51" s="323">
        <f t="shared" si="6"/>
        <v>-20759336</v>
      </c>
      <c r="O51" s="315" t="str">
        <f t="shared" si="7"/>
        <v>Falso</v>
      </c>
    </row>
    <row r="52" spans="1:15" s="324" customFormat="1" ht="14.25">
      <c r="A52" s="350">
        <v>4</v>
      </c>
      <c r="B52" s="346" t="s">
        <v>768</v>
      </c>
      <c r="C52" s="159">
        <f t="shared" ref="C52:H52" si="13">SUM(C53:C54)</f>
        <v>422899923</v>
      </c>
      <c r="D52" s="159">
        <f t="shared" si="13"/>
        <v>424737123</v>
      </c>
      <c r="E52" s="159">
        <f t="shared" si="13"/>
        <v>157486267.06</v>
      </c>
      <c r="F52" s="159">
        <f t="shared" si="13"/>
        <v>97601549.340000004</v>
      </c>
      <c r="G52" s="159">
        <f t="shared" si="13"/>
        <v>120990613.61</v>
      </c>
      <c r="H52" s="159">
        <f t="shared" si="13"/>
        <v>157486267.06</v>
      </c>
      <c r="I52" s="357"/>
      <c r="J52" s="345">
        <f t="shared" si="2"/>
        <v>37.07852658313552</v>
      </c>
      <c r="K52" s="345">
        <f t="shared" si="3"/>
        <v>100</v>
      </c>
      <c r="L52" s="315" t="str">
        <f t="shared" si="4"/>
        <v>ok</v>
      </c>
      <c r="M52" s="315" t="str">
        <f t="shared" si="5"/>
        <v>ok</v>
      </c>
      <c r="N52" s="323">
        <f t="shared" si="6"/>
        <v>1837200</v>
      </c>
      <c r="O52" s="315" t="str">
        <f t="shared" si="7"/>
        <v>ok</v>
      </c>
    </row>
    <row r="53" spans="1:15" s="325" customFormat="1">
      <c r="A53" s="347" t="s">
        <v>734</v>
      </c>
      <c r="B53" s="263" t="s">
        <v>50</v>
      </c>
      <c r="C53" s="348">
        <v>174537787.5</v>
      </c>
      <c r="D53" s="348">
        <v>176374987.5</v>
      </c>
      <c r="E53" s="348">
        <v>25316587.060000002</v>
      </c>
      <c r="F53" s="348">
        <v>15250649.34</v>
      </c>
      <c r="G53" s="153">
        <v>21746533.609999999</v>
      </c>
      <c r="H53" s="348">
        <v>25316587.060000002</v>
      </c>
      <c r="I53" s="358"/>
      <c r="J53" s="349">
        <f t="shared" si="2"/>
        <v>14.353842015155353</v>
      </c>
      <c r="K53" s="349">
        <f t="shared" si="3"/>
        <v>100</v>
      </c>
      <c r="L53" s="315" t="str">
        <f t="shared" si="4"/>
        <v>ok</v>
      </c>
      <c r="M53" s="315" t="str">
        <f t="shared" si="5"/>
        <v>ok</v>
      </c>
      <c r="N53" s="323">
        <f t="shared" si="6"/>
        <v>1837200</v>
      </c>
      <c r="O53" s="315" t="str">
        <f t="shared" si="7"/>
        <v>ok</v>
      </c>
    </row>
    <row r="54" spans="1:15" s="325" customFormat="1">
      <c r="A54" s="347" t="s">
        <v>754</v>
      </c>
      <c r="B54" s="263" t="s">
        <v>755</v>
      </c>
      <c r="C54" s="153">
        <v>248362135.5</v>
      </c>
      <c r="D54" s="153">
        <v>248362135.5</v>
      </c>
      <c r="E54" s="153">
        <v>132169680</v>
      </c>
      <c r="F54" s="153">
        <v>82350900</v>
      </c>
      <c r="G54" s="153">
        <v>99244080</v>
      </c>
      <c r="H54" s="153">
        <v>132169680</v>
      </c>
      <c r="I54" s="358"/>
      <c r="J54" s="349">
        <f t="shared" si="2"/>
        <v>53.216517781149456</v>
      </c>
      <c r="K54" s="349">
        <f t="shared" si="3"/>
        <v>100</v>
      </c>
      <c r="L54" s="315" t="str">
        <f t="shared" si="4"/>
        <v>ok</v>
      </c>
      <c r="M54" s="315" t="str">
        <f t="shared" si="5"/>
        <v>ok</v>
      </c>
      <c r="N54" s="323">
        <f t="shared" si="6"/>
        <v>0</v>
      </c>
      <c r="O54" s="315" t="str">
        <f t="shared" si="7"/>
        <v>ok</v>
      </c>
    </row>
    <row r="55" spans="1:15" s="324" customFormat="1" ht="14.25">
      <c r="A55" s="255" t="s">
        <v>53</v>
      </c>
      <c r="B55" s="346"/>
      <c r="C55" s="351">
        <f t="shared" ref="C55:H55" si="14">SUM(C56:C57)</f>
        <v>357518728.81999999</v>
      </c>
      <c r="D55" s="351">
        <f t="shared" si="14"/>
        <v>322143332.08999997</v>
      </c>
      <c r="E55" s="351">
        <f t="shared" si="14"/>
        <v>142529121.74000004</v>
      </c>
      <c r="F55" s="351">
        <f t="shared" si="14"/>
        <v>17298775.039999999</v>
      </c>
      <c r="G55" s="351">
        <f t="shared" si="14"/>
        <v>109083288.77000001</v>
      </c>
      <c r="H55" s="351">
        <f t="shared" si="14"/>
        <v>142529121.74000004</v>
      </c>
      <c r="I55" s="357"/>
      <c r="J55" s="345">
        <f t="shared" si="2"/>
        <v>44.244008036826429</v>
      </c>
      <c r="K55" s="345">
        <f t="shared" si="3"/>
        <v>100</v>
      </c>
      <c r="L55" s="315" t="str">
        <f t="shared" si="4"/>
        <v>ok</v>
      </c>
      <c r="M55" s="315" t="str">
        <f t="shared" si="5"/>
        <v>ok</v>
      </c>
      <c r="N55" s="323">
        <f t="shared" si="6"/>
        <v>-35375396.730000019</v>
      </c>
      <c r="O55" s="315" t="str">
        <f t="shared" si="7"/>
        <v>Falso</v>
      </c>
    </row>
    <row r="56" spans="1:15" s="314" customFormat="1">
      <c r="A56" s="347" t="s">
        <v>769</v>
      </c>
      <c r="B56" s="263" t="s">
        <v>484</v>
      </c>
      <c r="C56" s="348">
        <v>208544835</v>
      </c>
      <c r="D56" s="348">
        <v>190626273.26999998</v>
      </c>
      <c r="E56" s="348">
        <v>114777213.08000003</v>
      </c>
      <c r="F56" s="348">
        <v>10790836.23</v>
      </c>
      <c r="G56" s="348">
        <v>83651296.560000017</v>
      </c>
      <c r="H56" s="348">
        <v>114777213.08000003</v>
      </c>
      <c r="I56" s="358"/>
      <c r="J56" s="349">
        <f t="shared" si="2"/>
        <v>60.210594851965361</v>
      </c>
      <c r="K56" s="349">
        <f t="shared" si="3"/>
        <v>100</v>
      </c>
      <c r="L56" s="315" t="str">
        <f t="shared" si="4"/>
        <v>ok</v>
      </c>
      <c r="M56" s="315" t="str">
        <f t="shared" si="5"/>
        <v>ok</v>
      </c>
      <c r="N56" s="323">
        <f t="shared" si="6"/>
        <v>-17918561.730000019</v>
      </c>
      <c r="O56" s="315" t="str">
        <f t="shared" si="7"/>
        <v>Falso</v>
      </c>
    </row>
    <row r="57" spans="1:15" s="314" customFormat="1">
      <c r="A57" s="347" t="s">
        <v>770</v>
      </c>
      <c r="B57" s="263" t="s">
        <v>771</v>
      </c>
      <c r="C57" s="153">
        <v>148973893.81999999</v>
      </c>
      <c r="D57" s="153">
        <v>131517058.81999999</v>
      </c>
      <c r="E57" s="153">
        <v>27751908.66</v>
      </c>
      <c r="F57" s="153">
        <v>6507938.8100000005</v>
      </c>
      <c r="G57" s="348">
        <v>25431992.210000001</v>
      </c>
      <c r="H57" s="153">
        <v>27751908.66</v>
      </c>
      <c r="I57" s="358"/>
      <c r="J57" s="349">
        <f t="shared" si="2"/>
        <v>21.101375676278224</v>
      </c>
      <c r="K57" s="349">
        <f t="shared" si="3"/>
        <v>100</v>
      </c>
      <c r="L57" s="315" t="str">
        <f t="shared" si="4"/>
        <v>ok</v>
      </c>
      <c r="M57" s="315" t="str">
        <f t="shared" si="5"/>
        <v>ok</v>
      </c>
      <c r="N57" s="323">
        <f t="shared" si="6"/>
        <v>-17456835</v>
      </c>
      <c r="O57" s="315" t="str">
        <f t="shared" si="7"/>
        <v>Falso</v>
      </c>
    </row>
    <row r="58" spans="1:15" s="326" customFormat="1" ht="14.25">
      <c r="A58" s="255" t="s">
        <v>58</v>
      </c>
      <c r="B58" s="346"/>
      <c r="C58" s="351">
        <f t="shared" ref="C58:H58" si="15">SUM(C59:C61)</f>
        <v>523598017.13000005</v>
      </c>
      <c r="D58" s="351">
        <f t="shared" si="15"/>
        <v>591835691.1500001</v>
      </c>
      <c r="E58" s="351">
        <f t="shared" si="15"/>
        <v>383482709.94999993</v>
      </c>
      <c r="F58" s="351">
        <f t="shared" si="15"/>
        <v>182070460.53999999</v>
      </c>
      <c r="G58" s="351">
        <f t="shared" si="15"/>
        <v>237757799.01999998</v>
      </c>
      <c r="H58" s="351">
        <f t="shared" si="15"/>
        <v>378521638.65999985</v>
      </c>
      <c r="I58" s="357"/>
      <c r="J58" s="345">
        <f t="shared" si="2"/>
        <v>63.957217234481377</v>
      </c>
      <c r="K58" s="345">
        <f t="shared" si="3"/>
        <v>98.706311611637744</v>
      </c>
      <c r="L58" s="315" t="str">
        <f t="shared" si="4"/>
        <v>ok</v>
      </c>
      <c r="M58" s="315" t="str">
        <f t="shared" si="5"/>
        <v>ok</v>
      </c>
      <c r="N58" s="323">
        <f t="shared" si="6"/>
        <v>68237674.020000041</v>
      </c>
      <c r="O58" s="315" t="str">
        <f t="shared" si="7"/>
        <v>ok</v>
      </c>
    </row>
    <row r="59" spans="1:15" s="314" customFormat="1">
      <c r="A59" s="347" t="s">
        <v>772</v>
      </c>
      <c r="B59" s="263" t="s">
        <v>59</v>
      </c>
      <c r="C59" s="153">
        <v>289713026.26000005</v>
      </c>
      <c r="D59" s="153">
        <v>358198552.11000007</v>
      </c>
      <c r="E59" s="153">
        <v>235754471.52999991</v>
      </c>
      <c r="F59" s="153">
        <v>116324678.60999998</v>
      </c>
      <c r="G59" s="153">
        <v>148857365.40999997</v>
      </c>
      <c r="H59" s="153">
        <v>231454712.96999991</v>
      </c>
      <c r="I59" s="358"/>
      <c r="J59" s="349">
        <f t="shared" si="2"/>
        <v>64.616317292907965</v>
      </c>
      <c r="K59" s="349">
        <f t="shared" si="3"/>
        <v>98.176170940854092</v>
      </c>
      <c r="L59" s="315" t="str">
        <f t="shared" si="4"/>
        <v>ok</v>
      </c>
      <c r="M59" s="315" t="str">
        <f t="shared" si="5"/>
        <v>ok</v>
      </c>
      <c r="N59" s="323">
        <f t="shared" si="6"/>
        <v>68485525.850000024</v>
      </c>
      <c r="O59" s="315" t="str">
        <f t="shared" si="7"/>
        <v>ok</v>
      </c>
    </row>
    <row r="60" spans="1:15" s="314" customFormat="1">
      <c r="A60" s="347" t="s">
        <v>773</v>
      </c>
      <c r="B60" s="263" t="s">
        <v>774</v>
      </c>
      <c r="C60" s="348">
        <v>33884990.869999997</v>
      </c>
      <c r="D60" s="348">
        <v>33637139.040000007</v>
      </c>
      <c r="E60" s="348">
        <v>32473059.289999988</v>
      </c>
      <c r="F60" s="348">
        <v>31620312.390000004</v>
      </c>
      <c r="G60" s="348">
        <v>31640970.84</v>
      </c>
      <c r="H60" s="348">
        <v>32461303.549999986</v>
      </c>
      <c r="I60" s="358"/>
      <c r="J60" s="349">
        <f t="shared" si="2"/>
        <v>96.504353451101281</v>
      </c>
      <c r="K60" s="349">
        <f t="shared" si="3"/>
        <v>99.963798483244162</v>
      </c>
      <c r="L60" s="315" t="str">
        <f t="shared" si="4"/>
        <v>ok</v>
      </c>
      <c r="M60" s="315" t="str">
        <f t="shared" si="5"/>
        <v>ok</v>
      </c>
      <c r="N60" s="323">
        <f t="shared" si="6"/>
        <v>-247851.82999999076</v>
      </c>
      <c r="O60" s="315" t="str">
        <f t="shared" si="7"/>
        <v>Falso</v>
      </c>
    </row>
    <row r="61" spans="1:15" s="314" customFormat="1">
      <c r="A61" s="347" t="s">
        <v>775</v>
      </c>
      <c r="B61" s="263" t="s">
        <v>776</v>
      </c>
      <c r="C61" s="153">
        <v>200000000</v>
      </c>
      <c r="D61" s="153">
        <v>200000000</v>
      </c>
      <c r="E61" s="153">
        <v>115255179.13</v>
      </c>
      <c r="F61" s="153">
        <v>34125469.539999999</v>
      </c>
      <c r="G61" s="153">
        <v>57259462.769999996</v>
      </c>
      <c r="H61" s="153">
        <v>114605622.13999999</v>
      </c>
      <c r="I61" s="358"/>
      <c r="J61" s="349">
        <f t="shared" si="2"/>
        <v>57.30281106999999</v>
      </c>
      <c r="K61" s="349">
        <f t="shared" si="3"/>
        <v>99.436418393600036</v>
      </c>
      <c r="L61" s="315" t="str">
        <f t="shared" si="4"/>
        <v>ok</v>
      </c>
      <c r="M61" s="315" t="str">
        <f t="shared" si="5"/>
        <v>ok</v>
      </c>
      <c r="N61" s="323">
        <f t="shared" si="6"/>
        <v>0</v>
      </c>
      <c r="O61" s="315" t="str">
        <f t="shared" si="7"/>
        <v>ok</v>
      </c>
    </row>
    <row r="62" spans="1:15" s="326" customFormat="1" ht="14.25">
      <c r="A62" s="255" t="s">
        <v>62</v>
      </c>
      <c r="B62" s="346"/>
      <c r="C62" s="159">
        <f t="shared" ref="C62:H62" si="16">C63</f>
        <v>817427.66999999993</v>
      </c>
      <c r="D62" s="159">
        <f t="shared" si="16"/>
        <v>553533.54999999993</v>
      </c>
      <c r="E62" s="159">
        <f t="shared" si="16"/>
        <v>23128.090000000004</v>
      </c>
      <c r="F62" s="159">
        <f t="shared" si="16"/>
        <v>5298.47</v>
      </c>
      <c r="G62" s="159">
        <f t="shared" si="16"/>
        <v>5298.47</v>
      </c>
      <c r="H62" s="159">
        <f t="shared" si="16"/>
        <v>8806.5800000000017</v>
      </c>
      <c r="I62" s="357"/>
      <c r="J62" s="345">
        <f t="shared" si="2"/>
        <v>1.5909749282586398</v>
      </c>
      <c r="K62" s="345">
        <f t="shared" si="3"/>
        <v>38.077420141481639</v>
      </c>
      <c r="L62" s="315" t="str">
        <f t="shared" si="4"/>
        <v>ok</v>
      </c>
      <c r="M62" s="315" t="str">
        <f t="shared" si="5"/>
        <v>ok</v>
      </c>
      <c r="N62" s="323">
        <f t="shared" si="6"/>
        <v>-263894.12</v>
      </c>
      <c r="O62" s="315" t="str">
        <f t="shared" si="7"/>
        <v>Falso</v>
      </c>
    </row>
    <row r="63" spans="1:15" s="314" customFormat="1">
      <c r="A63" s="347" t="s">
        <v>777</v>
      </c>
      <c r="B63" s="263" t="s">
        <v>65</v>
      </c>
      <c r="C63" s="348">
        <v>817427.66999999993</v>
      </c>
      <c r="D63" s="348">
        <v>553533.54999999993</v>
      </c>
      <c r="E63" s="348">
        <v>23128.090000000004</v>
      </c>
      <c r="F63" s="348">
        <v>5298.47</v>
      </c>
      <c r="G63" s="348">
        <v>5298.47</v>
      </c>
      <c r="H63" s="348">
        <v>8806.5800000000017</v>
      </c>
      <c r="I63" s="358"/>
      <c r="J63" s="349">
        <f t="shared" si="2"/>
        <v>1.5909749282586398</v>
      </c>
      <c r="K63" s="349">
        <f t="shared" si="3"/>
        <v>38.077420141481639</v>
      </c>
      <c r="L63" s="315" t="str">
        <f t="shared" si="4"/>
        <v>ok</v>
      </c>
      <c r="M63" s="315" t="str">
        <f t="shared" si="5"/>
        <v>ok</v>
      </c>
      <c r="N63" s="323">
        <f t="shared" si="6"/>
        <v>-263894.12</v>
      </c>
      <c r="O63" s="315" t="str">
        <f t="shared" si="7"/>
        <v>Falso</v>
      </c>
    </row>
    <row r="64" spans="1:15" s="326" customFormat="1" ht="14.25">
      <c r="A64" s="255" t="s">
        <v>73</v>
      </c>
      <c r="B64" s="346"/>
      <c r="C64" s="159">
        <f t="shared" ref="C64:H64" si="17">C65</f>
        <v>345045412</v>
      </c>
      <c r="D64" s="159">
        <f t="shared" si="17"/>
        <v>335045411.99999994</v>
      </c>
      <c r="E64" s="159">
        <f t="shared" si="17"/>
        <v>71612493.390000001</v>
      </c>
      <c r="F64" s="159">
        <f t="shared" si="17"/>
        <v>32800594.43</v>
      </c>
      <c r="G64" s="159">
        <f t="shared" si="17"/>
        <v>53038696.190000005</v>
      </c>
      <c r="H64" s="159">
        <f t="shared" si="17"/>
        <v>71479266.790000007</v>
      </c>
      <c r="I64" s="357"/>
      <c r="J64" s="345">
        <f t="shared" si="2"/>
        <v>21.334202537893585</v>
      </c>
      <c r="K64" s="345">
        <f t="shared" si="3"/>
        <v>99.813961791171764</v>
      </c>
      <c r="L64" s="315" t="str">
        <f t="shared" si="4"/>
        <v>ok</v>
      </c>
      <c r="M64" s="315" t="str">
        <f t="shared" si="5"/>
        <v>ok</v>
      </c>
      <c r="N64" s="323">
        <f t="shared" si="6"/>
        <v>-10000000.00000006</v>
      </c>
      <c r="O64" s="315" t="str">
        <f t="shared" si="7"/>
        <v>Falso</v>
      </c>
    </row>
    <row r="65" spans="1:15" s="324" customFormat="1" ht="14.25">
      <c r="A65" s="350" t="s">
        <v>778</v>
      </c>
      <c r="B65" s="346" t="s">
        <v>779</v>
      </c>
      <c r="C65" s="159">
        <v>345045412</v>
      </c>
      <c r="D65" s="159">
        <v>335045411.99999994</v>
      </c>
      <c r="E65" s="159">
        <v>71612493.390000001</v>
      </c>
      <c r="F65" s="159">
        <v>32800594.43</v>
      </c>
      <c r="G65" s="159">
        <v>53038696.190000005</v>
      </c>
      <c r="H65" s="159">
        <v>71479266.790000007</v>
      </c>
      <c r="I65" s="357"/>
      <c r="J65" s="345">
        <f t="shared" si="2"/>
        <v>21.334202537893585</v>
      </c>
      <c r="K65" s="345">
        <f t="shared" si="3"/>
        <v>99.813961791171764</v>
      </c>
      <c r="L65" s="315" t="str">
        <f t="shared" si="4"/>
        <v>ok</v>
      </c>
      <c r="M65" s="315" t="str">
        <f t="shared" si="5"/>
        <v>ok</v>
      </c>
      <c r="N65" s="323">
        <f t="shared" si="6"/>
        <v>-10000000.00000006</v>
      </c>
      <c r="O65" s="315" t="str">
        <f t="shared" si="7"/>
        <v>Falso</v>
      </c>
    </row>
    <row r="66" spans="1:15" s="326" customFormat="1" ht="14.25">
      <c r="A66" s="255" t="s">
        <v>780</v>
      </c>
      <c r="B66" s="14"/>
      <c r="C66" s="159">
        <f t="shared" ref="C66:H66" si="18">C67</f>
        <v>738836955</v>
      </c>
      <c r="D66" s="159">
        <f t="shared" si="18"/>
        <v>740410803.21000004</v>
      </c>
      <c r="E66" s="159">
        <f t="shared" si="18"/>
        <v>565577574</v>
      </c>
      <c r="F66" s="159">
        <f t="shared" si="18"/>
        <v>320228603.45000005</v>
      </c>
      <c r="G66" s="159">
        <f t="shared" si="18"/>
        <v>389235278.42999995</v>
      </c>
      <c r="H66" s="159">
        <f t="shared" si="18"/>
        <v>460160887.67000008</v>
      </c>
      <c r="I66" s="357"/>
      <c r="J66" s="345">
        <f t="shared" si="2"/>
        <v>62.149402152832486</v>
      </c>
      <c r="K66" s="345">
        <f t="shared" si="3"/>
        <v>81.361232980924399</v>
      </c>
      <c r="L66" s="315" t="str">
        <f t="shared" si="4"/>
        <v>ok</v>
      </c>
      <c r="M66" s="315" t="str">
        <f t="shared" si="5"/>
        <v>ok</v>
      </c>
      <c r="N66" s="323">
        <f t="shared" si="6"/>
        <v>1573848.2100000381</v>
      </c>
      <c r="O66" s="315" t="str">
        <f t="shared" si="7"/>
        <v>ok</v>
      </c>
    </row>
    <row r="67" spans="1:15" s="314" customFormat="1">
      <c r="A67" s="347" t="s">
        <v>781</v>
      </c>
      <c r="B67" s="263" t="s">
        <v>782</v>
      </c>
      <c r="C67" s="153">
        <v>738836955</v>
      </c>
      <c r="D67" s="153">
        <v>740410803.21000004</v>
      </c>
      <c r="E67" s="153">
        <v>565577574</v>
      </c>
      <c r="F67" s="153">
        <v>320228603.45000005</v>
      </c>
      <c r="G67" s="153">
        <v>389235278.42999995</v>
      </c>
      <c r="H67" s="153">
        <v>460160887.67000008</v>
      </c>
      <c r="I67" s="358"/>
      <c r="J67" s="349">
        <f t="shared" si="2"/>
        <v>62.149402152832486</v>
      </c>
      <c r="K67" s="349">
        <f t="shared" si="3"/>
        <v>81.361232980924399</v>
      </c>
      <c r="L67" s="315" t="str">
        <f t="shared" si="4"/>
        <v>ok</v>
      </c>
      <c r="M67" s="315" t="str">
        <f t="shared" si="5"/>
        <v>ok</v>
      </c>
      <c r="N67" s="323">
        <f t="shared" si="6"/>
        <v>1573848.2100000381</v>
      </c>
      <c r="O67" s="315" t="str">
        <f t="shared" si="7"/>
        <v>ok</v>
      </c>
    </row>
    <row r="68" spans="1:15" s="324" customFormat="1" ht="14.25">
      <c r="A68" s="255" t="s">
        <v>87</v>
      </c>
      <c r="B68" s="346"/>
      <c r="C68" s="159">
        <f t="shared" ref="C68:H68" si="19">C69+C73+C76</f>
        <v>10621665653.42</v>
      </c>
      <c r="D68" s="159">
        <f t="shared" si="19"/>
        <v>10621692355.34</v>
      </c>
      <c r="E68" s="159">
        <f t="shared" si="19"/>
        <v>5448509564.289999</v>
      </c>
      <c r="F68" s="159">
        <f t="shared" si="19"/>
        <v>3067976089.9399996</v>
      </c>
      <c r="G68" s="159">
        <f t="shared" si="19"/>
        <v>4230424206.4400001</v>
      </c>
      <c r="H68" s="159">
        <f t="shared" si="19"/>
        <v>5448509564.29</v>
      </c>
      <c r="I68" s="357"/>
      <c r="J68" s="345">
        <f t="shared" si="2"/>
        <v>51.296058876632685</v>
      </c>
      <c r="K68" s="345">
        <f t="shared" si="3"/>
        <v>100.00000000000003</v>
      </c>
      <c r="L68" s="315" t="str">
        <f t="shared" si="4"/>
        <v>ok</v>
      </c>
      <c r="M68" s="315" t="str">
        <f t="shared" si="5"/>
        <v>ok</v>
      </c>
      <c r="N68" s="323">
        <f t="shared" si="6"/>
        <v>26701.920000076294</v>
      </c>
      <c r="O68" s="315" t="str">
        <f t="shared" si="7"/>
        <v>ok</v>
      </c>
    </row>
    <row r="69" spans="1:15" s="324" customFormat="1" ht="14.25">
      <c r="A69" s="350">
        <v>1</v>
      </c>
      <c r="B69" s="346" t="s">
        <v>732</v>
      </c>
      <c r="C69" s="159">
        <f t="shared" ref="C69:H69" si="20">SUM(C70:C72)</f>
        <v>3396747811.4200001</v>
      </c>
      <c r="D69" s="159">
        <f t="shared" si="20"/>
        <v>3396774513.3400002</v>
      </c>
      <c r="E69" s="159">
        <f t="shared" si="20"/>
        <v>1836050669.2899995</v>
      </c>
      <c r="F69" s="159">
        <f t="shared" si="20"/>
        <v>1222919630.9399996</v>
      </c>
      <c r="G69" s="159">
        <f t="shared" si="20"/>
        <v>1501666529.4400001</v>
      </c>
      <c r="H69" s="159">
        <f t="shared" si="20"/>
        <v>1836050669.29</v>
      </c>
      <c r="I69" s="357"/>
      <c r="J69" s="345">
        <f t="shared" si="2"/>
        <v>54.052768650946973</v>
      </c>
      <c r="K69" s="345">
        <f t="shared" si="3"/>
        <v>100.00000000000003</v>
      </c>
      <c r="L69" s="315" t="str">
        <f t="shared" si="4"/>
        <v>ok</v>
      </c>
      <c r="M69" s="315" t="str">
        <f t="shared" si="5"/>
        <v>ok</v>
      </c>
      <c r="N69" s="323">
        <f t="shared" si="6"/>
        <v>26701.920000076294</v>
      </c>
      <c r="O69" s="315" t="str">
        <f t="shared" si="7"/>
        <v>ok</v>
      </c>
    </row>
    <row r="70" spans="1:15" s="325" customFormat="1">
      <c r="A70" s="347" t="s">
        <v>783</v>
      </c>
      <c r="B70" s="263" t="s">
        <v>784</v>
      </c>
      <c r="C70" s="348">
        <v>2479731668.8899999</v>
      </c>
      <c r="D70" s="348">
        <v>2479758370.8200002</v>
      </c>
      <c r="E70" s="348">
        <v>1383339221.9799998</v>
      </c>
      <c r="F70" s="348">
        <v>908294581.58999956</v>
      </c>
      <c r="G70" s="348">
        <v>1115252208.6900001</v>
      </c>
      <c r="H70" s="348">
        <v>1383339221.9800003</v>
      </c>
      <c r="I70" s="358"/>
      <c r="J70" s="349">
        <f t="shared" si="2"/>
        <v>55.785242556618982</v>
      </c>
      <c r="K70" s="349">
        <f t="shared" si="3"/>
        <v>100.00000000000004</v>
      </c>
      <c r="L70" s="315" t="str">
        <f t="shared" si="4"/>
        <v>ok</v>
      </c>
      <c r="M70" s="315" t="str">
        <f t="shared" si="5"/>
        <v>ok</v>
      </c>
      <c r="N70" s="323">
        <f t="shared" si="6"/>
        <v>26701.930000305176</v>
      </c>
      <c r="O70" s="315" t="str">
        <f t="shared" si="7"/>
        <v>ok</v>
      </c>
    </row>
    <row r="71" spans="1:15" s="325" customFormat="1">
      <c r="A71" s="347" t="s">
        <v>785</v>
      </c>
      <c r="B71" s="263" t="s">
        <v>786</v>
      </c>
      <c r="C71" s="348">
        <v>54748846.530000001</v>
      </c>
      <c r="D71" s="348">
        <v>54748846.519999996</v>
      </c>
      <c r="E71" s="348">
        <v>27374423.310000002</v>
      </c>
      <c r="F71" s="348">
        <v>9124807.7499999981</v>
      </c>
      <c r="G71" s="348">
        <v>18249615.550000001</v>
      </c>
      <c r="H71" s="348">
        <v>27374423.310000002</v>
      </c>
      <c r="I71" s="358"/>
      <c r="J71" s="349">
        <f t="shared" si="2"/>
        <v>50.000000091326136</v>
      </c>
      <c r="K71" s="349">
        <f t="shared" si="3"/>
        <v>100</v>
      </c>
      <c r="L71" s="315" t="str">
        <f t="shared" si="4"/>
        <v>ok</v>
      </c>
      <c r="M71" s="315" t="str">
        <f t="shared" si="5"/>
        <v>ok</v>
      </c>
      <c r="N71" s="323">
        <f t="shared" si="6"/>
        <v>-1.000000536441803E-2</v>
      </c>
      <c r="O71" s="315" t="str">
        <f t="shared" si="7"/>
        <v>Falso</v>
      </c>
    </row>
    <row r="72" spans="1:15" s="324" customFormat="1" ht="14.25">
      <c r="A72" s="347" t="s">
        <v>787</v>
      </c>
      <c r="B72" s="263" t="s">
        <v>788</v>
      </c>
      <c r="C72" s="348">
        <v>862267295.99999988</v>
      </c>
      <c r="D72" s="348">
        <v>862267295.99999988</v>
      </c>
      <c r="E72" s="348">
        <v>425337023.99999982</v>
      </c>
      <c r="F72" s="348">
        <v>305500241.59999996</v>
      </c>
      <c r="G72" s="348">
        <v>368164705.19999999</v>
      </c>
      <c r="H72" s="348">
        <v>425337023.99999982</v>
      </c>
      <c r="I72" s="357"/>
      <c r="J72" s="349">
        <f t="shared" si="2"/>
        <v>49.327746276950286</v>
      </c>
      <c r="K72" s="349">
        <f t="shared" si="3"/>
        <v>100</v>
      </c>
      <c r="L72" s="315" t="str">
        <f t="shared" si="4"/>
        <v>ok</v>
      </c>
      <c r="M72" s="315" t="str">
        <f t="shared" si="5"/>
        <v>ok</v>
      </c>
      <c r="N72" s="323">
        <f t="shared" si="6"/>
        <v>0</v>
      </c>
      <c r="O72" s="315" t="str">
        <f t="shared" si="7"/>
        <v>ok</v>
      </c>
    </row>
    <row r="73" spans="1:15" s="324" customFormat="1" ht="14.25">
      <c r="A73" s="350">
        <v>2</v>
      </c>
      <c r="B73" s="346" t="s">
        <v>736</v>
      </c>
      <c r="C73" s="351">
        <f t="shared" ref="C73:H73" si="21">SUM(C74:C75)</f>
        <v>4076456248</v>
      </c>
      <c r="D73" s="351">
        <f t="shared" si="21"/>
        <v>4076456248</v>
      </c>
      <c r="E73" s="351">
        <f t="shared" si="21"/>
        <v>2038228098</v>
      </c>
      <c r="F73" s="351">
        <f t="shared" si="21"/>
        <v>1320312860</v>
      </c>
      <c r="G73" s="351">
        <f t="shared" si="21"/>
        <v>1679270479</v>
      </c>
      <c r="H73" s="351">
        <f t="shared" si="21"/>
        <v>2038228098</v>
      </c>
      <c r="I73" s="357"/>
      <c r="J73" s="345">
        <f t="shared" si="2"/>
        <v>49.999999362191119</v>
      </c>
      <c r="K73" s="345">
        <f t="shared" si="3"/>
        <v>100</v>
      </c>
      <c r="L73" s="315" t="str">
        <f t="shared" si="4"/>
        <v>ok</v>
      </c>
      <c r="M73" s="315" t="str">
        <f t="shared" si="5"/>
        <v>ok</v>
      </c>
      <c r="N73" s="323">
        <f t="shared" si="6"/>
        <v>0</v>
      </c>
      <c r="O73" s="315" t="str">
        <f t="shared" si="7"/>
        <v>ok</v>
      </c>
    </row>
    <row r="74" spans="1:15" s="325" customFormat="1">
      <c r="A74" s="347" t="s">
        <v>789</v>
      </c>
      <c r="B74" s="263" t="s">
        <v>790</v>
      </c>
      <c r="C74" s="348">
        <v>474623838</v>
      </c>
      <c r="D74" s="348">
        <v>474623838</v>
      </c>
      <c r="E74" s="348">
        <v>237311919</v>
      </c>
      <c r="F74" s="348">
        <v>79103973</v>
      </c>
      <c r="G74" s="348">
        <v>158207946</v>
      </c>
      <c r="H74" s="348">
        <v>237311919</v>
      </c>
      <c r="I74" s="358"/>
      <c r="J74" s="349">
        <f t="shared" si="2"/>
        <v>50</v>
      </c>
      <c r="K74" s="349">
        <f t="shared" si="3"/>
        <v>100</v>
      </c>
      <c r="L74" s="315" t="str">
        <f t="shared" si="4"/>
        <v>ok</v>
      </c>
      <c r="M74" s="315" t="str">
        <f t="shared" si="5"/>
        <v>ok</v>
      </c>
      <c r="N74" s="323">
        <f t="shared" si="6"/>
        <v>0</v>
      </c>
      <c r="O74" s="315" t="str">
        <f t="shared" si="7"/>
        <v>ok</v>
      </c>
    </row>
    <row r="75" spans="1:15" s="325" customFormat="1">
      <c r="A75" s="347" t="s">
        <v>791</v>
      </c>
      <c r="B75" s="263" t="s">
        <v>792</v>
      </c>
      <c r="C75" s="348">
        <v>3601832410</v>
      </c>
      <c r="D75" s="348">
        <v>3601832410</v>
      </c>
      <c r="E75" s="348">
        <v>1800916179</v>
      </c>
      <c r="F75" s="348">
        <v>1241208887</v>
      </c>
      <c r="G75" s="348">
        <v>1521062533</v>
      </c>
      <c r="H75" s="348">
        <v>1800916179</v>
      </c>
      <c r="I75" s="358"/>
      <c r="J75" s="349">
        <f t="shared" si="2"/>
        <v>49.999999278145204</v>
      </c>
      <c r="K75" s="349">
        <f t="shared" si="3"/>
        <v>100</v>
      </c>
      <c r="L75" s="315" t="str">
        <f t="shared" si="4"/>
        <v>ok</v>
      </c>
      <c r="M75" s="315" t="str">
        <f t="shared" si="5"/>
        <v>ok</v>
      </c>
      <c r="N75" s="323">
        <f t="shared" si="6"/>
        <v>0</v>
      </c>
      <c r="O75" s="315" t="str">
        <f t="shared" si="7"/>
        <v>ok</v>
      </c>
    </row>
    <row r="76" spans="1:15" s="324" customFormat="1" ht="14.25">
      <c r="A76" s="350"/>
      <c r="B76" s="346" t="s">
        <v>759</v>
      </c>
      <c r="C76" s="351">
        <f t="shared" ref="C76:H76" si="22">C77</f>
        <v>3148461594</v>
      </c>
      <c r="D76" s="351">
        <f t="shared" si="22"/>
        <v>3148461594</v>
      </c>
      <c r="E76" s="351">
        <f t="shared" si="22"/>
        <v>1574230797</v>
      </c>
      <c r="F76" s="351">
        <f t="shared" si="22"/>
        <v>524743599</v>
      </c>
      <c r="G76" s="351">
        <f t="shared" si="22"/>
        <v>1049487198</v>
      </c>
      <c r="H76" s="351">
        <f t="shared" si="22"/>
        <v>1574230797</v>
      </c>
      <c r="I76" s="357"/>
      <c r="J76" s="345">
        <f>IF(H76=0,"n.a.",IF(D76=0,"n.a.",(H76/D76)*100))</f>
        <v>50</v>
      </c>
      <c r="K76" s="345">
        <f>IF(H76=0,"n.a.",IF(E76=0,"n.a.",(H76/E76)*100))</f>
        <v>100</v>
      </c>
      <c r="L76" s="315" t="str">
        <f t="shared" si="4"/>
        <v>ok</v>
      </c>
      <c r="M76" s="315" t="str">
        <f t="shared" si="5"/>
        <v>ok</v>
      </c>
      <c r="N76" s="323">
        <f t="shared" si="6"/>
        <v>0</v>
      </c>
      <c r="O76" s="315" t="str">
        <f t="shared" si="7"/>
        <v>ok</v>
      </c>
    </row>
    <row r="77" spans="1:15" s="325" customFormat="1">
      <c r="A77" s="347" t="s">
        <v>789</v>
      </c>
      <c r="B77" s="263" t="s">
        <v>790</v>
      </c>
      <c r="C77" s="348">
        <v>3148461594</v>
      </c>
      <c r="D77" s="348">
        <v>3148461594</v>
      </c>
      <c r="E77" s="348">
        <v>1574230797</v>
      </c>
      <c r="F77" s="348">
        <v>524743599</v>
      </c>
      <c r="G77" s="348">
        <v>1049487198</v>
      </c>
      <c r="H77" s="348">
        <v>1574230797</v>
      </c>
      <c r="I77" s="358"/>
      <c r="J77" s="349">
        <f>IF(H77=0,"n.a.",IF(D77=0,"n.a.",(H77/D77)*100))</f>
        <v>50</v>
      </c>
      <c r="K77" s="349">
        <f>IF(H77=0,"n.a.",IF(E77=0,"n.a.",(H77/E77)*100))</f>
        <v>100</v>
      </c>
      <c r="L77" s="315" t="str">
        <f>+IF(H77&gt;=G77,"ok", "Falso")</f>
        <v>ok</v>
      </c>
      <c r="M77" s="315" t="str">
        <f>+IF(G77&gt;=F77,"ok", "Falso")</f>
        <v>ok</v>
      </c>
      <c r="N77" s="323">
        <f>+D77-C77</f>
        <v>0</v>
      </c>
      <c r="O77" s="315" t="str">
        <f>+IF(D77&gt;=C77,"ok", "Falso")</f>
        <v>ok</v>
      </c>
    </row>
    <row r="78" spans="1:15" s="326" customFormat="1" ht="14.25">
      <c r="A78" s="255" t="s">
        <v>397</v>
      </c>
      <c r="B78" s="346"/>
      <c r="C78" s="159">
        <f t="shared" ref="C78:H78" si="23">C79</f>
        <v>1538419404.3680005</v>
      </c>
      <c r="D78" s="159">
        <f t="shared" si="23"/>
        <v>2039139107.4513192</v>
      </c>
      <c r="E78" s="159">
        <f t="shared" si="23"/>
        <v>917678814.40484011</v>
      </c>
      <c r="F78" s="159">
        <f t="shared" si="23"/>
        <v>502781742.73819959</v>
      </c>
      <c r="G78" s="159">
        <f t="shared" si="23"/>
        <v>637633155.50043964</v>
      </c>
      <c r="H78" s="159">
        <f t="shared" si="23"/>
        <v>783022974.69576025</v>
      </c>
      <c r="I78" s="357"/>
      <c r="J78" s="345">
        <f>IF(H78=0,"n.a.",IF(D78=0,"n.a.",(H78/D78)*100))</f>
        <v>38.39968405463253</v>
      </c>
      <c r="K78" s="345">
        <f>IF(H78=0,"n.a.",IF(E78=0,"n.a.",(H78/E78)*100))</f>
        <v>85.326473969390833</v>
      </c>
      <c r="L78" s="315" t="str">
        <f>+IF(H78&gt;=G78,"ok", "Falso")</f>
        <v>ok</v>
      </c>
      <c r="M78" s="315" t="str">
        <f>+IF(G78&gt;=F78,"ok", "Falso")</f>
        <v>ok</v>
      </c>
      <c r="N78" s="323">
        <f>+D78-C78</f>
        <v>500719703.08331871</v>
      </c>
      <c r="O78" s="315" t="str">
        <f>+IF(D78&gt;=C78,"ok", "Falso")</f>
        <v>ok</v>
      </c>
    </row>
    <row r="79" spans="1:15" s="314" customFormat="1">
      <c r="A79" s="352" t="s">
        <v>793</v>
      </c>
      <c r="B79" s="269" t="s">
        <v>603</v>
      </c>
      <c r="C79" s="270">
        <v>1538419404.3680005</v>
      </c>
      <c r="D79" s="270">
        <v>2039139107.4513192</v>
      </c>
      <c r="E79" s="270">
        <v>917678814.40484011</v>
      </c>
      <c r="F79" s="270">
        <v>502781742.73819959</v>
      </c>
      <c r="G79" s="270">
        <v>637633155.50043964</v>
      </c>
      <c r="H79" s="270">
        <v>783022974.69576025</v>
      </c>
      <c r="I79" s="359"/>
      <c r="J79" s="353">
        <f>IF(H79=0,"n.a.",IF(D79=0,"n.a.",(H79/D79)*100))</f>
        <v>38.39968405463253</v>
      </c>
      <c r="K79" s="353">
        <f>IF(H79=0,"n.a.",IF(E79=0,"n.a.",(H79/E79)*100))</f>
        <v>85.326473969390833</v>
      </c>
      <c r="L79" s="315" t="str">
        <f>+IF(H79&gt;=G79,"ok", "Falso")</f>
        <v>ok</v>
      </c>
      <c r="M79" s="315" t="str">
        <f>+IF(G79&gt;=F79,"ok", "Falso")</f>
        <v>ok</v>
      </c>
      <c r="N79" s="323">
        <f>+D79-C79</f>
        <v>500719703.08331871</v>
      </c>
      <c r="O79" s="315" t="str">
        <f>+IF(D79&gt;=C79,"ok", "Falso")</f>
        <v>ok</v>
      </c>
    </row>
    <row r="80" spans="1:15" s="314" customFormat="1">
      <c r="A80" s="281" t="s">
        <v>406</v>
      </c>
      <c r="B80" s="263"/>
      <c r="C80" s="153"/>
      <c r="D80" s="153"/>
      <c r="E80" s="153"/>
      <c r="F80" s="153"/>
      <c r="G80" s="153"/>
      <c r="H80" s="153"/>
      <c r="I80" s="153"/>
      <c r="J80" s="264"/>
      <c r="K80" s="264"/>
      <c r="L80" s="327"/>
      <c r="M80" s="327"/>
      <c r="N80" s="328"/>
      <c r="O80" s="327"/>
    </row>
    <row r="81" spans="1:15" s="325" customFormat="1">
      <c r="A81" s="272" t="s">
        <v>669</v>
      </c>
      <c r="B81" s="277"/>
      <c r="C81" s="278"/>
      <c r="D81" s="279"/>
      <c r="E81" s="279"/>
      <c r="F81" s="279"/>
      <c r="G81" s="279"/>
      <c r="H81" s="279"/>
      <c r="I81" s="279"/>
      <c r="J81" s="280"/>
      <c r="K81" s="280"/>
      <c r="L81" s="330"/>
      <c r="M81" s="330"/>
      <c r="N81" s="331"/>
      <c r="O81" s="330"/>
    </row>
    <row r="82" spans="1:15" s="325" customFormat="1">
      <c r="A82" s="447" t="s">
        <v>408</v>
      </c>
      <c r="B82" s="447"/>
      <c r="C82" s="447"/>
      <c r="D82" s="447"/>
      <c r="E82" s="447"/>
      <c r="F82" s="447"/>
      <c r="G82" s="447"/>
      <c r="H82" s="447"/>
      <c r="I82" s="447"/>
      <c r="J82" s="447"/>
      <c r="K82" s="447"/>
      <c r="L82" s="330"/>
      <c r="M82" s="330"/>
      <c r="N82" s="331"/>
      <c r="O82" s="330"/>
    </row>
    <row r="83" spans="1:15" s="325" customFormat="1">
      <c r="A83" s="332"/>
      <c r="I83" s="329"/>
      <c r="J83" s="329"/>
      <c r="K83" s="329"/>
      <c r="L83" s="330"/>
      <c r="M83" s="330"/>
      <c r="N83" s="331"/>
      <c r="O83" s="330"/>
    </row>
    <row r="84" spans="1:15" s="325" customFormat="1">
      <c r="A84" s="332"/>
      <c r="F84" s="333"/>
      <c r="G84" s="333"/>
      <c r="H84" s="333"/>
      <c r="I84" s="329"/>
      <c r="J84" s="329"/>
      <c r="K84" s="329"/>
      <c r="L84" s="330"/>
      <c r="M84" s="330"/>
      <c r="N84" s="331"/>
      <c r="O84" s="330"/>
    </row>
    <row r="85" spans="1:15" s="325" customFormat="1">
      <c r="A85" s="332"/>
      <c r="F85" s="333"/>
      <c r="G85" s="333"/>
      <c r="H85" s="333"/>
      <c r="I85" s="329"/>
      <c r="J85" s="329"/>
      <c r="K85" s="329"/>
      <c r="L85" s="330"/>
      <c r="M85" s="330"/>
      <c r="N85" s="331"/>
      <c r="O85" s="330"/>
    </row>
    <row r="86" spans="1:15" s="325" customFormat="1">
      <c r="A86" s="332"/>
      <c r="I86" s="329"/>
      <c r="J86" s="329"/>
      <c r="K86" s="329"/>
      <c r="L86" s="330"/>
      <c r="M86" s="330"/>
      <c r="N86" s="331"/>
      <c r="O86" s="330"/>
    </row>
    <row r="87" spans="1:15" s="325" customFormat="1">
      <c r="A87" s="332"/>
      <c r="I87" s="329"/>
      <c r="J87" s="329"/>
      <c r="K87" s="329"/>
      <c r="L87" s="330"/>
      <c r="M87" s="330"/>
      <c r="N87" s="331"/>
      <c r="O87" s="330"/>
    </row>
    <row r="88" spans="1:15" s="325" customFormat="1">
      <c r="A88" s="332"/>
      <c r="I88" s="329"/>
      <c r="J88" s="329"/>
      <c r="K88" s="329"/>
      <c r="L88" s="330"/>
      <c r="M88" s="330"/>
      <c r="N88" s="331"/>
      <c r="O88" s="330"/>
    </row>
    <row r="89" spans="1:15" s="325" customFormat="1">
      <c r="A89" s="332"/>
      <c r="I89" s="329"/>
      <c r="J89" s="329"/>
      <c r="K89" s="329"/>
      <c r="L89" s="330"/>
      <c r="M89" s="330"/>
      <c r="N89" s="331"/>
      <c r="O89" s="330"/>
    </row>
    <row r="90" spans="1:15" s="325" customFormat="1">
      <c r="A90" s="332"/>
      <c r="I90" s="329"/>
      <c r="J90" s="329"/>
      <c r="K90" s="329"/>
      <c r="L90" s="330"/>
      <c r="M90" s="330"/>
      <c r="N90" s="331"/>
      <c r="O90" s="330"/>
    </row>
    <row r="91" spans="1:15" s="325" customFormat="1">
      <c r="A91" s="332"/>
      <c r="I91" s="329"/>
      <c r="J91" s="329"/>
      <c r="K91" s="329"/>
      <c r="L91" s="330"/>
      <c r="M91" s="330"/>
      <c r="N91" s="331"/>
      <c r="O91" s="330"/>
    </row>
    <row r="92" spans="1:15" s="325" customFormat="1">
      <c r="A92" s="332"/>
      <c r="I92" s="329"/>
      <c r="J92" s="329"/>
      <c r="K92" s="329"/>
      <c r="L92" s="330"/>
      <c r="M92" s="330"/>
      <c r="N92" s="331"/>
      <c r="O92" s="330"/>
    </row>
    <row r="93" spans="1:15" s="325" customFormat="1">
      <c r="A93" s="332"/>
      <c r="I93" s="329"/>
      <c r="J93" s="329"/>
      <c r="K93" s="329"/>
      <c r="L93" s="330"/>
      <c r="M93" s="330"/>
      <c r="N93" s="331"/>
      <c r="O93" s="330"/>
    </row>
    <row r="94" spans="1:15" s="325" customFormat="1">
      <c r="A94" s="332"/>
      <c r="I94" s="329"/>
      <c r="J94" s="329"/>
      <c r="K94" s="329"/>
      <c r="L94" s="330"/>
      <c r="M94" s="330"/>
      <c r="N94" s="331"/>
      <c r="O94" s="330"/>
    </row>
    <row r="95" spans="1:15" s="325" customFormat="1">
      <c r="A95" s="332"/>
      <c r="I95" s="329"/>
      <c r="J95" s="329"/>
      <c r="K95" s="329"/>
      <c r="L95" s="330"/>
      <c r="M95" s="330"/>
      <c r="N95" s="331"/>
      <c r="O95" s="330"/>
    </row>
    <row r="96" spans="1:15" s="325" customFormat="1">
      <c r="A96" s="332"/>
      <c r="I96" s="329"/>
      <c r="J96" s="329"/>
      <c r="K96" s="329"/>
      <c r="L96" s="330"/>
      <c r="M96" s="330"/>
      <c r="N96" s="331"/>
      <c r="O96" s="330"/>
    </row>
    <row r="97" spans="1:15" s="325" customFormat="1">
      <c r="A97" s="332"/>
      <c r="I97" s="329"/>
      <c r="J97" s="329"/>
      <c r="K97" s="329"/>
      <c r="L97" s="330"/>
      <c r="M97" s="330"/>
      <c r="N97" s="331"/>
      <c r="O97" s="330"/>
    </row>
    <row r="98" spans="1:15" s="325" customFormat="1">
      <c r="A98" s="332"/>
      <c r="I98" s="329"/>
      <c r="J98" s="329"/>
      <c r="K98" s="329"/>
      <c r="L98" s="330"/>
      <c r="M98" s="330"/>
      <c r="N98" s="331"/>
      <c r="O98" s="330"/>
    </row>
    <row r="99" spans="1:15" s="325" customFormat="1">
      <c r="A99" s="332"/>
      <c r="I99" s="329"/>
      <c r="J99" s="329"/>
      <c r="K99" s="329"/>
      <c r="L99" s="330"/>
      <c r="M99" s="330"/>
      <c r="N99" s="331"/>
      <c r="O99" s="330"/>
    </row>
    <row r="100" spans="1:15" s="325" customFormat="1">
      <c r="A100" s="332"/>
      <c r="I100" s="329"/>
      <c r="J100" s="329"/>
      <c r="K100" s="329"/>
      <c r="L100" s="330"/>
      <c r="M100" s="330"/>
      <c r="N100" s="331"/>
      <c r="O100" s="330"/>
    </row>
    <row r="101" spans="1:15" s="325" customFormat="1">
      <c r="A101" s="332"/>
      <c r="I101" s="329"/>
      <c r="J101" s="329"/>
      <c r="K101" s="329"/>
      <c r="L101" s="330"/>
      <c r="M101" s="330"/>
      <c r="N101" s="331"/>
      <c r="O101" s="330"/>
    </row>
    <row r="102" spans="1:15" s="325" customFormat="1">
      <c r="A102" s="332"/>
      <c r="I102" s="329"/>
      <c r="J102" s="329"/>
      <c r="K102" s="329"/>
      <c r="L102" s="330"/>
      <c r="M102" s="330"/>
      <c r="N102" s="331"/>
      <c r="O102" s="330"/>
    </row>
    <row r="103" spans="1:15" s="325" customFormat="1">
      <c r="A103" s="332"/>
      <c r="I103" s="329"/>
      <c r="J103" s="329"/>
      <c r="K103" s="329"/>
      <c r="L103" s="330"/>
      <c r="M103" s="330"/>
      <c r="N103" s="331"/>
      <c r="O103" s="330"/>
    </row>
    <row r="104" spans="1:15" s="325" customFormat="1">
      <c r="A104" s="332"/>
      <c r="I104" s="329"/>
      <c r="J104" s="329"/>
      <c r="K104" s="329"/>
      <c r="L104" s="330"/>
      <c r="M104" s="330"/>
      <c r="N104" s="331"/>
      <c r="O104" s="330"/>
    </row>
    <row r="105" spans="1:15" s="325" customFormat="1">
      <c r="A105" s="332"/>
      <c r="I105" s="329"/>
      <c r="J105" s="329"/>
      <c r="K105" s="329"/>
      <c r="L105" s="330"/>
      <c r="M105" s="330"/>
      <c r="N105" s="331"/>
      <c r="O105" s="330"/>
    </row>
    <row r="106" spans="1:15" s="325" customFormat="1">
      <c r="A106" s="332"/>
      <c r="I106" s="329"/>
      <c r="J106" s="329"/>
      <c r="K106" s="329"/>
      <c r="L106" s="330"/>
      <c r="M106" s="330"/>
      <c r="N106" s="331"/>
      <c r="O106" s="330"/>
    </row>
    <row r="107" spans="1:15" s="325" customFormat="1">
      <c r="A107" s="332"/>
      <c r="I107" s="329"/>
      <c r="J107" s="329"/>
      <c r="K107" s="329"/>
      <c r="L107" s="330"/>
      <c r="M107" s="330"/>
      <c r="N107" s="331"/>
      <c r="O107" s="330"/>
    </row>
    <row r="108" spans="1:15" s="325" customFormat="1">
      <c r="A108" s="332"/>
      <c r="I108" s="329"/>
      <c r="J108" s="329"/>
      <c r="K108" s="329"/>
      <c r="L108" s="330"/>
      <c r="M108" s="330"/>
      <c r="N108" s="331"/>
      <c r="O108" s="330"/>
    </row>
    <row r="109" spans="1:15">
      <c r="C109" s="244"/>
      <c r="I109" s="329"/>
      <c r="J109" s="329"/>
      <c r="K109" s="329"/>
    </row>
    <row r="110" spans="1:15">
      <c r="C110" s="244"/>
      <c r="I110" s="329"/>
      <c r="J110" s="329"/>
      <c r="K110" s="329"/>
    </row>
    <row r="111" spans="1:15">
      <c r="C111" s="244"/>
      <c r="I111" s="329"/>
      <c r="J111" s="329"/>
      <c r="K111" s="329"/>
    </row>
    <row r="112" spans="1:15">
      <c r="C112" s="244"/>
      <c r="I112" s="329"/>
      <c r="J112" s="329"/>
      <c r="K112" s="329"/>
    </row>
    <row r="113" spans="1:14">
      <c r="C113" s="244"/>
      <c r="I113" s="329"/>
      <c r="J113" s="329"/>
      <c r="K113" s="329"/>
    </row>
    <row r="114" spans="1:14" s="315" customFormat="1">
      <c r="A114" s="334"/>
      <c r="B114" s="244"/>
      <c r="C114" s="244"/>
      <c r="D114" s="244"/>
      <c r="E114" s="244"/>
      <c r="F114" s="244"/>
      <c r="G114" s="244"/>
      <c r="H114" s="244"/>
      <c r="I114" s="329"/>
      <c r="J114" s="329"/>
      <c r="K114" s="329"/>
      <c r="N114" s="316"/>
    </row>
    <row r="115" spans="1:14" s="315" customFormat="1">
      <c r="A115" s="334"/>
      <c r="B115" s="244"/>
      <c r="C115" s="244"/>
      <c r="D115" s="244"/>
      <c r="E115" s="244"/>
      <c r="F115" s="244"/>
      <c r="G115" s="244"/>
      <c r="H115" s="244"/>
      <c r="I115" s="329"/>
      <c r="J115" s="329"/>
      <c r="K115" s="329"/>
      <c r="N115" s="316"/>
    </row>
    <row r="116" spans="1:14" s="315" customFormat="1">
      <c r="A116" s="334"/>
      <c r="B116" s="244"/>
      <c r="C116" s="244"/>
      <c r="D116" s="244"/>
      <c r="E116" s="244"/>
      <c r="F116" s="244"/>
      <c r="G116" s="244"/>
      <c r="H116" s="244"/>
      <c r="I116" s="329"/>
      <c r="J116" s="329"/>
      <c r="K116" s="329"/>
      <c r="N116" s="316"/>
    </row>
    <row r="117" spans="1:14" s="315" customFormat="1">
      <c r="A117" s="334"/>
      <c r="B117" s="244"/>
      <c r="C117" s="244"/>
      <c r="D117" s="244"/>
      <c r="E117" s="244"/>
      <c r="F117" s="244"/>
      <c r="G117" s="244"/>
      <c r="H117" s="244"/>
      <c r="I117" s="329"/>
      <c r="J117" s="329"/>
      <c r="K117" s="329"/>
      <c r="N117" s="316"/>
    </row>
    <row r="118" spans="1:14" s="315" customFormat="1">
      <c r="A118" s="334"/>
      <c r="B118" s="244"/>
      <c r="C118" s="244"/>
      <c r="D118" s="244"/>
      <c r="E118" s="244"/>
      <c r="F118" s="244"/>
      <c r="G118" s="244"/>
      <c r="H118" s="244"/>
      <c r="I118" s="329"/>
      <c r="J118" s="329"/>
      <c r="K118" s="329"/>
      <c r="N118" s="316"/>
    </row>
    <row r="119" spans="1:14" s="315" customFormat="1">
      <c r="A119" s="334"/>
      <c r="B119" s="244"/>
      <c r="C119" s="244"/>
      <c r="D119" s="244"/>
      <c r="E119" s="244"/>
      <c r="F119" s="244"/>
      <c r="G119" s="244"/>
      <c r="H119" s="244"/>
      <c r="I119" s="329"/>
      <c r="J119" s="329"/>
      <c r="K119" s="329"/>
      <c r="N119" s="316"/>
    </row>
    <row r="120" spans="1:14" s="315" customFormat="1">
      <c r="A120" s="334"/>
      <c r="B120" s="244"/>
      <c r="C120" s="244"/>
      <c r="D120" s="244"/>
      <c r="E120" s="244"/>
      <c r="F120" s="244"/>
      <c r="G120" s="244"/>
      <c r="H120" s="244"/>
      <c r="I120" s="329"/>
      <c r="J120" s="329"/>
      <c r="K120" s="329"/>
      <c r="N120" s="316"/>
    </row>
    <row r="121" spans="1:14" s="315" customFormat="1">
      <c r="A121" s="334"/>
      <c r="B121" s="244"/>
      <c r="C121" s="244"/>
      <c r="D121" s="244"/>
      <c r="E121" s="244"/>
      <c r="F121" s="244"/>
      <c r="G121" s="244"/>
      <c r="H121" s="244"/>
      <c r="I121" s="329"/>
      <c r="J121" s="329"/>
      <c r="K121" s="329"/>
      <c r="N121" s="316"/>
    </row>
    <row r="122" spans="1:14" s="315" customFormat="1">
      <c r="A122" s="334"/>
      <c r="B122" s="244"/>
      <c r="C122" s="244"/>
      <c r="D122" s="244"/>
      <c r="E122" s="244"/>
      <c r="F122" s="244"/>
      <c r="G122" s="244"/>
      <c r="H122" s="244"/>
      <c r="I122" s="329"/>
      <c r="J122" s="329"/>
      <c r="K122" s="329"/>
      <c r="N122" s="316"/>
    </row>
    <row r="123" spans="1:14" s="315" customFormat="1">
      <c r="A123" s="334"/>
      <c r="B123" s="244"/>
      <c r="C123" s="244"/>
      <c r="D123" s="244"/>
      <c r="E123" s="244"/>
      <c r="F123" s="244"/>
      <c r="G123" s="244"/>
      <c r="H123" s="244"/>
      <c r="I123" s="329"/>
      <c r="J123" s="329"/>
      <c r="K123" s="329"/>
      <c r="N123" s="316"/>
    </row>
    <row r="124" spans="1:14" s="315" customFormat="1">
      <c r="A124" s="334"/>
      <c r="B124" s="244"/>
      <c r="C124" s="244"/>
      <c r="D124" s="244"/>
      <c r="E124" s="244"/>
      <c r="F124" s="244"/>
      <c r="G124" s="244"/>
      <c r="H124" s="244"/>
      <c r="I124" s="329"/>
      <c r="J124" s="329"/>
      <c r="K124" s="329"/>
      <c r="N124" s="316"/>
    </row>
    <row r="125" spans="1:14" s="315" customFormat="1">
      <c r="A125" s="334"/>
      <c r="B125" s="244"/>
      <c r="C125" s="244"/>
      <c r="D125" s="244"/>
      <c r="E125" s="244"/>
      <c r="F125" s="244"/>
      <c r="G125" s="244"/>
      <c r="H125" s="244"/>
      <c r="I125" s="329"/>
      <c r="J125" s="329"/>
      <c r="K125" s="329"/>
      <c r="N125" s="316"/>
    </row>
    <row r="126" spans="1:14" s="315" customFormat="1">
      <c r="A126" s="334"/>
      <c r="B126" s="244"/>
      <c r="C126" s="244"/>
      <c r="D126" s="244"/>
      <c r="E126" s="244"/>
      <c r="F126" s="244"/>
      <c r="G126" s="244"/>
      <c r="H126" s="244"/>
      <c r="I126" s="329"/>
      <c r="J126" s="329"/>
      <c r="K126" s="329"/>
      <c r="N126" s="316"/>
    </row>
    <row r="127" spans="1:14" s="315" customFormat="1">
      <c r="A127" s="334"/>
      <c r="B127" s="244"/>
      <c r="C127" s="244"/>
      <c r="D127" s="244"/>
      <c r="E127" s="244"/>
      <c r="F127" s="244"/>
      <c r="G127" s="244"/>
      <c r="H127" s="244"/>
      <c r="I127" s="329"/>
      <c r="J127" s="329"/>
      <c r="K127" s="329"/>
      <c r="N127" s="316"/>
    </row>
    <row r="128" spans="1:14" s="315" customFormat="1">
      <c r="A128" s="334"/>
      <c r="B128" s="244"/>
      <c r="C128" s="244"/>
      <c r="D128" s="244"/>
      <c r="E128" s="244"/>
      <c r="F128" s="244"/>
      <c r="G128" s="244"/>
      <c r="H128" s="244"/>
      <c r="I128" s="329"/>
      <c r="J128" s="329"/>
      <c r="K128" s="329"/>
      <c r="N128" s="316"/>
    </row>
    <row r="129" spans="1:14" s="315" customFormat="1">
      <c r="A129" s="334"/>
      <c r="B129" s="244"/>
      <c r="C129" s="244"/>
      <c r="D129" s="244"/>
      <c r="E129" s="244"/>
      <c r="F129" s="244"/>
      <c r="G129" s="244"/>
      <c r="H129" s="244"/>
      <c r="I129" s="314"/>
      <c r="J129" s="314"/>
      <c r="K129" s="314"/>
      <c r="N129" s="316"/>
    </row>
    <row r="130" spans="1:14">
      <c r="C130" s="244"/>
    </row>
    <row r="131" spans="1:14">
      <c r="C131" s="244"/>
    </row>
    <row r="132" spans="1:14">
      <c r="C132" s="244"/>
    </row>
    <row r="133" spans="1:14">
      <c r="C133" s="244"/>
    </row>
    <row r="134" spans="1:14">
      <c r="C134" s="244"/>
    </row>
    <row r="135" spans="1:14">
      <c r="C135" s="244"/>
    </row>
    <row r="136" spans="1:14">
      <c r="C136" s="244"/>
    </row>
    <row r="137" spans="1:14">
      <c r="C137" s="244"/>
    </row>
    <row r="138" spans="1:14">
      <c r="C138" s="244"/>
    </row>
    <row r="139" spans="1:14">
      <c r="C139" s="244"/>
    </row>
    <row r="140" spans="1:14">
      <c r="C140" s="244"/>
    </row>
    <row r="141" spans="1:14">
      <c r="C141" s="244"/>
    </row>
  </sheetData>
  <mergeCells count="9">
    <mergeCell ref="A1:B1"/>
    <mergeCell ref="F8:H8"/>
    <mergeCell ref="J7:K8"/>
    <mergeCell ref="A82:K82"/>
    <mergeCell ref="A7:A10"/>
    <mergeCell ref="B7:B10"/>
    <mergeCell ref="C8:C9"/>
    <mergeCell ref="D8:D9"/>
    <mergeCell ref="E8:E9"/>
  </mergeCells>
  <pageMargins left="0.39370078740157483" right="0.39370078740157483" top="0.39370078740157483" bottom="0.39370078740157483" header="0.39370078740157483" footer="0.39370078740157483"/>
  <pageSetup scale="78" fitToHeight="10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showGridLines="0" topLeftCell="C1" zoomScale="145" zoomScaleNormal="145" zoomScaleSheetLayoutView="55" workbookViewId="0">
      <selection activeCell="K18" sqref="K18"/>
    </sheetView>
  </sheetViews>
  <sheetFormatPr baseColWidth="10" defaultRowHeight="12.75"/>
  <cols>
    <col min="1" max="1" width="6" style="209" customWidth="1"/>
    <col min="2" max="2" width="44.28515625" style="202" customWidth="1"/>
    <col min="3" max="3" width="15.7109375" style="210" customWidth="1"/>
    <col min="4" max="4" width="14" style="206" customWidth="1"/>
    <col min="5" max="5" width="17.5703125" style="206" customWidth="1"/>
    <col min="6" max="6" width="13.85546875" style="206" bestFit="1" customWidth="1"/>
    <col min="7" max="7" width="14.28515625" style="206" bestFit="1" customWidth="1"/>
    <col min="8" max="8" width="14" style="206" customWidth="1"/>
    <col min="9" max="9" width="1.28515625" style="206" customWidth="1"/>
    <col min="10" max="11" width="13.140625" style="206" customWidth="1"/>
    <col min="12" max="12" width="11.85546875" style="206" bestFit="1" customWidth="1"/>
    <col min="13" max="13" width="37.85546875" style="206" customWidth="1"/>
    <col min="14" max="16384" width="11.42578125" style="206"/>
  </cols>
  <sheetData>
    <row r="1" spans="1:13" s="202" customFormat="1" ht="14.25">
      <c r="A1" s="456" t="s">
        <v>0</v>
      </c>
      <c r="B1" s="456"/>
      <c r="C1" s="212" t="s">
        <v>287</v>
      </c>
      <c r="D1" s="203"/>
    </row>
    <row r="2" spans="1:13" s="202" customFormat="1" ht="14.25">
      <c r="A2" s="203"/>
      <c r="B2" s="203"/>
      <c r="C2" s="203"/>
      <c r="D2" s="203"/>
    </row>
    <row r="3" spans="1:13" s="202" customFormat="1">
      <c r="A3" s="218" t="s">
        <v>827</v>
      </c>
      <c r="B3" s="367"/>
      <c r="C3" s="368"/>
      <c r="D3" s="367"/>
      <c r="E3" s="367"/>
      <c r="F3" s="367"/>
      <c r="G3" s="367"/>
      <c r="H3" s="367"/>
      <c r="I3" s="367"/>
      <c r="J3" s="367"/>
      <c r="K3" s="367"/>
    </row>
    <row r="4" spans="1:13" s="202" customFormat="1">
      <c r="A4" s="218" t="s">
        <v>826</v>
      </c>
      <c r="B4" s="218"/>
      <c r="C4" s="218"/>
      <c r="D4" s="218"/>
      <c r="E4" s="218"/>
      <c r="F4" s="218"/>
      <c r="G4" s="369"/>
      <c r="H4" s="369"/>
      <c r="I4" s="369"/>
      <c r="J4" s="369"/>
      <c r="K4" s="369"/>
    </row>
    <row r="5" spans="1:13" s="202" customFormat="1">
      <c r="A5" s="218" t="s">
        <v>617</v>
      </c>
      <c r="B5" s="369"/>
      <c r="C5" s="369"/>
      <c r="D5" s="369"/>
      <c r="E5" s="369"/>
      <c r="F5" s="369"/>
      <c r="G5" s="369"/>
      <c r="H5" s="369"/>
      <c r="I5" s="369"/>
      <c r="J5" s="369"/>
      <c r="K5" s="369"/>
    </row>
    <row r="6" spans="1:13" s="202" customFormat="1">
      <c r="A6" s="219" t="s">
        <v>609</v>
      </c>
      <c r="B6" s="369"/>
      <c r="C6" s="370"/>
      <c r="D6" s="370"/>
      <c r="E6" s="370"/>
      <c r="F6" s="370"/>
      <c r="G6" s="370"/>
      <c r="H6" s="370"/>
      <c r="I6" s="370"/>
      <c r="J6" s="369"/>
      <c r="K6" s="369"/>
    </row>
    <row r="7" spans="1:13" s="202" customFormat="1">
      <c r="A7" s="452" t="s">
        <v>8</v>
      </c>
      <c r="B7" s="452" t="s">
        <v>96</v>
      </c>
      <c r="C7" s="482" t="s">
        <v>3</v>
      </c>
      <c r="D7" s="482"/>
      <c r="E7" s="482"/>
      <c r="F7" s="482"/>
      <c r="G7" s="482"/>
      <c r="H7" s="482"/>
      <c r="I7" s="380"/>
      <c r="J7" s="452" t="s">
        <v>7</v>
      </c>
      <c r="K7" s="452"/>
    </row>
    <row r="8" spans="1:13" s="202" customFormat="1">
      <c r="A8" s="452"/>
      <c r="B8" s="452"/>
      <c r="C8" s="450" t="s">
        <v>4</v>
      </c>
      <c r="D8" s="450" t="s">
        <v>5</v>
      </c>
      <c r="E8" s="450" t="s">
        <v>6</v>
      </c>
      <c r="F8" s="485" t="s">
        <v>98</v>
      </c>
      <c r="G8" s="485"/>
      <c r="H8" s="485"/>
      <c r="I8" s="380"/>
      <c r="J8" s="482"/>
      <c r="K8" s="482"/>
    </row>
    <row r="9" spans="1:13" s="202" customFormat="1" ht="18">
      <c r="A9" s="452"/>
      <c r="B9" s="452"/>
      <c r="C9" s="450"/>
      <c r="D9" s="450"/>
      <c r="E9" s="450"/>
      <c r="F9" s="126" t="s">
        <v>835</v>
      </c>
      <c r="G9" s="126" t="s">
        <v>611</v>
      </c>
      <c r="H9" s="126" t="s">
        <v>612</v>
      </c>
      <c r="I9" s="126"/>
      <c r="J9" s="127" t="s">
        <v>5</v>
      </c>
      <c r="K9" s="127" t="s">
        <v>12</v>
      </c>
    </row>
    <row r="10" spans="1:13" s="202" customFormat="1">
      <c r="A10" s="482"/>
      <c r="B10" s="482"/>
      <c r="C10" s="356" t="s">
        <v>13</v>
      </c>
      <c r="D10" s="356" t="s">
        <v>14</v>
      </c>
      <c r="E10" s="356" t="s">
        <v>15</v>
      </c>
      <c r="F10" s="382" t="s">
        <v>16</v>
      </c>
      <c r="G10" s="382" t="s">
        <v>17</v>
      </c>
      <c r="H10" s="382" t="s">
        <v>18</v>
      </c>
      <c r="I10" s="382"/>
      <c r="J10" s="382" t="s">
        <v>19</v>
      </c>
      <c r="K10" s="382" t="s">
        <v>20</v>
      </c>
    </row>
    <row r="11" spans="1:13">
      <c r="A11" s="464" t="s">
        <v>21</v>
      </c>
      <c r="B11" s="464"/>
      <c r="C11" s="232">
        <f t="shared" ref="C11:I11" si="0">+C12+C14+C16+C48+C71+C73+C81+C85+C93+C95+C101</f>
        <v>655956428857.38562</v>
      </c>
      <c r="D11" s="232">
        <f t="shared" si="0"/>
        <v>661117286863.82361</v>
      </c>
      <c r="E11" s="232">
        <f t="shared" si="0"/>
        <v>334914176381.22314</v>
      </c>
      <c r="F11" s="232">
        <f t="shared" si="0"/>
        <v>215199331585.18216</v>
      </c>
      <c r="G11" s="232">
        <f t="shared" si="0"/>
        <v>262560035178.61841</v>
      </c>
      <c r="H11" s="232">
        <f t="shared" si="0"/>
        <v>327257583672.52039</v>
      </c>
      <c r="I11" s="371">
        <f t="shared" si="0"/>
        <v>0</v>
      </c>
      <c r="J11" s="376">
        <f>+(H11/D11)*100</f>
        <v>49.50068470073581</v>
      </c>
      <c r="K11" s="376">
        <f t="shared" ref="K11:K74" si="1">+(H11/E11)*100</f>
        <v>97.713864252796668</v>
      </c>
      <c r="M11" s="205"/>
    </row>
    <row r="12" spans="1:13">
      <c r="A12" s="464" t="s">
        <v>433</v>
      </c>
      <c r="B12" s="464"/>
      <c r="C12" s="232">
        <f t="shared" ref="C12:H12" si="2">+C13</f>
        <v>873592789.07700002</v>
      </c>
      <c r="D12" s="232">
        <f t="shared" si="2"/>
        <v>873592789.09000015</v>
      </c>
      <c r="E12" s="232">
        <f t="shared" si="2"/>
        <v>365593375.04000002</v>
      </c>
      <c r="F12" s="232">
        <f t="shared" si="2"/>
        <v>190141108.35000002</v>
      </c>
      <c r="G12" s="232">
        <f t="shared" si="2"/>
        <v>270135401.73000008</v>
      </c>
      <c r="H12" s="232">
        <f t="shared" si="2"/>
        <v>351493789.64999992</v>
      </c>
      <c r="I12" s="371"/>
      <c r="J12" s="376">
        <f t="shared" ref="J12:J75" si="3">+(H12/D12)*100</f>
        <v>40.235427082238424</v>
      </c>
      <c r="K12" s="376">
        <f t="shared" si="1"/>
        <v>96.143369559566707</v>
      </c>
      <c r="M12" s="205"/>
    </row>
    <row r="13" spans="1:13">
      <c r="A13" s="223"/>
      <c r="B13" s="223" t="s">
        <v>828</v>
      </c>
      <c r="C13" s="233">
        <v>873592789.07700002</v>
      </c>
      <c r="D13" s="233">
        <v>873592789.09000015</v>
      </c>
      <c r="E13" s="233">
        <v>365593375.04000002</v>
      </c>
      <c r="F13" s="233">
        <v>190141108.35000002</v>
      </c>
      <c r="G13" s="233">
        <v>270135401.73000008</v>
      </c>
      <c r="H13" s="233">
        <v>351493789.64999992</v>
      </c>
      <c r="I13" s="372"/>
      <c r="J13" s="377">
        <f t="shared" si="3"/>
        <v>40.235427082238424</v>
      </c>
      <c r="K13" s="377">
        <f t="shared" si="1"/>
        <v>96.143369559566707</v>
      </c>
      <c r="M13" s="205"/>
    </row>
    <row r="14" spans="1:13">
      <c r="A14" s="464" t="s">
        <v>303</v>
      </c>
      <c r="B14" s="464"/>
      <c r="C14" s="232">
        <f t="shared" ref="C14:H14" si="4">+C15</f>
        <v>720277449</v>
      </c>
      <c r="D14" s="232">
        <f t="shared" si="4"/>
        <v>685628830</v>
      </c>
      <c r="E14" s="232">
        <f t="shared" si="4"/>
        <v>367644793.81999987</v>
      </c>
      <c r="F14" s="232">
        <f t="shared" si="4"/>
        <v>204038863.69</v>
      </c>
      <c r="G14" s="232">
        <f t="shared" si="4"/>
        <v>307772384.44</v>
      </c>
      <c r="H14" s="232">
        <f t="shared" si="4"/>
        <v>362953703.69999987</v>
      </c>
      <c r="I14" s="371"/>
      <c r="J14" s="376">
        <f t="shared" si="3"/>
        <v>52.937345662667056</v>
      </c>
      <c r="K14" s="376">
        <f t="shared" si="1"/>
        <v>98.724015626263224</v>
      </c>
      <c r="M14" s="205"/>
    </row>
    <row r="15" spans="1:13">
      <c r="A15" s="224"/>
      <c r="B15" s="225" t="s">
        <v>829</v>
      </c>
      <c r="C15" s="233">
        <v>720277449</v>
      </c>
      <c r="D15" s="233">
        <v>685628830</v>
      </c>
      <c r="E15" s="233">
        <v>367644793.81999987</v>
      </c>
      <c r="F15" s="233">
        <v>204038863.69</v>
      </c>
      <c r="G15" s="234">
        <v>307772384.44</v>
      </c>
      <c r="H15" s="234">
        <v>362953703.69999987</v>
      </c>
      <c r="I15" s="373">
        <v>435308428.91000003</v>
      </c>
      <c r="J15" s="377">
        <f t="shared" si="3"/>
        <v>52.937345662667056</v>
      </c>
      <c r="K15" s="377">
        <f t="shared" si="1"/>
        <v>98.724015626263224</v>
      </c>
      <c r="M15" s="205"/>
    </row>
    <row r="16" spans="1:13">
      <c r="A16" s="464" t="s">
        <v>830</v>
      </c>
      <c r="B16" s="464"/>
      <c r="C16" s="232">
        <f t="shared" ref="C16:H16" si="5">SUM(C17:C47)</f>
        <v>133555395602.29001</v>
      </c>
      <c r="D16" s="232">
        <f t="shared" si="5"/>
        <v>134364893443.74998</v>
      </c>
      <c r="E16" s="232">
        <f t="shared" si="5"/>
        <v>57728447583.759995</v>
      </c>
      <c r="F16" s="232">
        <f t="shared" si="5"/>
        <v>40226023569.540009</v>
      </c>
      <c r="G16" s="232">
        <f t="shared" si="5"/>
        <v>46369282733.440002</v>
      </c>
      <c r="H16" s="232">
        <f t="shared" si="5"/>
        <v>57468201919.889977</v>
      </c>
      <c r="I16" s="371"/>
      <c r="J16" s="376">
        <f t="shared" si="3"/>
        <v>42.770250805094598</v>
      </c>
      <c r="K16" s="376">
        <f t="shared" si="1"/>
        <v>99.549189914569553</v>
      </c>
      <c r="M16" s="205"/>
    </row>
    <row r="17" spans="1:13">
      <c r="A17" s="224"/>
      <c r="B17" s="225" t="s">
        <v>795</v>
      </c>
      <c r="C17" s="234">
        <v>347228120.6400001</v>
      </c>
      <c r="D17" s="234">
        <v>566177073.7700001</v>
      </c>
      <c r="E17" s="234">
        <v>121515200.19</v>
      </c>
      <c r="F17" s="233">
        <v>69472449.570000023</v>
      </c>
      <c r="G17" s="234">
        <v>92448882.279999956</v>
      </c>
      <c r="H17" s="234">
        <v>120881092.14999999</v>
      </c>
      <c r="I17" s="373"/>
      <c r="J17" s="377">
        <f t="shared" si="3"/>
        <v>21.350403919588221</v>
      </c>
      <c r="K17" s="377">
        <f>+(H17/E17)*100</f>
        <v>99.47816566239571</v>
      </c>
      <c r="M17" s="205"/>
    </row>
    <row r="18" spans="1:13">
      <c r="A18" s="224"/>
      <c r="B18" s="225" t="s">
        <v>796</v>
      </c>
      <c r="C18" s="234">
        <v>220653450.89999986</v>
      </c>
      <c r="D18" s="234">
        <v>196653450.91000006</v>
      </c>
      <c r="E18" s="234">
        <v>57959987.899999999</v>
      </c>
      <c r="F18" s="233">
        <v>0</v>
      </c>
      <c r="G18" s="234">
        <v>20700689.699999999</v>
      </c>
      <c r="H18" s="234">
        <v>57959987.899999999</v>
      </c>
      <c r="I18" s="373"/>
      <c r="J18" s="377">
        <f t="shared" si="3"/>
        <v>29.473160848077782</v>
      </c>
      <c r="K18" s="377">
        <f t="shared" si="1"/>
        <v>100</v>
      </c>
      <c r="M18" s="205"/>
    </row>
    <row r="19" spans="1:13">
      <c r="A19" s="224"/>
      <c r="B19" s="226" t="s">
        <v>47</v>
      </c>
      <c r="C19" s="235">
        <v>86053713</v>
      </c>
      <c r="D19" s="235">
        <v>217401847.22</v>
      </c>
      <c r="E19" s="235">
        <v>92268979.600000009</v>
      </c>
      <c r="F19" s="235">
        <v>19634064.880000006</v>
      </c>
      <c r="G19" s="235">
        <v>26881861.859999999</v>
      </c>
      <c r="H19" s="235">
        <v>92268979.600000009</v>
      </c>
      <c r="I19" s="373"/>
      <c r="J19" s="377">
        <f t="shared" si="3"/>
        <v>42.441672313220195</v>
      </c>
      <c r="K19" s="377">
        <f t="shared" si="1"/>
        <v>100</v>
      </c>
      <c r="M19" s="205"/>
    </row>
    <row r="20" spans="1:13">
      <c r="A20" s="224"/>
      <c r="B20" s="226" t="s">
        <v>797</v>
      </c>
      <c r="C20" s="235">
        <v>15279007</v>
      </c>
      <c r="D20" s="235">
        <v>12300870.630000001</v>
      </c>
      <c r="E20" s="235">
        <v>54467.06</v>
      </c>
      <c r="F20" s="235">
        <v>2338.56</v>
      </c>
      <c r="G20" s="235">
        <v>2338.56</v>
      </c>
      <c r="H20" s="235">
        <v>54467.06</v>
      </c>
      <c r="I20" s="373"/>
      <c r="J20" s="377">
        <f t="shared" si="3"/>
        <v>0.44279028402398535</v>
      </c>
      <c r="K20" s="377">
        <f t="shared" si="1"/>
        <v>100</v>
      </c>
      <c r="M20" s="205"/>
    </row>
    <row r="21" spans="1:13" ht="16.5">
      <c r="A21" s="224"/>
      <c r="B21" s="226" t="s">
        <v>750</v>
      </c>
      <c r="C21" s="235">
        <v>35941987</v>
      </c>
      <c r="D21" s="235">
        <v>35446863.57</v>
      </c>
      <c r="E21" s="235">
        <v>15416467.030000003</v>
      </c>
      <c r="F21" s="235">
        <v>8915441.6399999987</v>
      </c>
      <c r="G21" s="235">
        <v>11646888.449999999</v>
      </c>
      <c r="H21" s="235">
        <v>15416467.030000003</v>
      </c>
      <c r="I21" s="373"/>
      <c r="J21" s="377">
        <f t="shared" si="3"/>
        <v>43.49176620254643</v>
      </c>
      <c r="K21" s="377">
        <f t="shared" si="1"/>
        <v>100</v>
      </c>
      <c r="M21" s="205"/>
    </row>
    <row r="22" spans="1:13">
      <c r="A22" s="224"/>
      <c r="B22" s="226" t="s">
        <v>798</v>
      </c>
      <c r="C22" s="235">
        <v>2809449275</v>
      </c>
      <c r="D22" s="235">
        <v>2869302284.2800002</v>
      </c>
      <c r="E22" s="235">
        <v>1159225461.2700005</v>
      </c>
      <c r="F22" s="235">
        <v>160753262.10999998</v>
      </c>
      <c r="G22" s="235">
        <v>435152695.05999994</v>
      </c>
      <c r="H22" s="235">
        <v>1159224799.0600002</v>
      </c>
      <c r="I22" s="373"/>
      <c r="J22" s="377">
        <f t="shared" si="3"/>
        <v>40.400929710718394</v>
      </c>
      <c r="K22" s="377">
        <f t="shared" si="1"/>
        <v>99.999942874788175</v>
      </c>
      <c r="M22" s="205"/>
    </row>
    <row r="23" spans="1:13">
      <c r="A23" s="224"/>
      <c r="B23" s="226" t="s">
        <v>621</v>
      </c>
      <c r="C23" s="235">
        <v>3330000000</v>
      </c>
      <c r="D23" s="235">
        <v>3311512965.3400002</v>
      </c>
      <c r="E23" s="235">
        <v>56510594.399999991</v>
      </c>
      <c r="F23" s="235">
        <v>35916083.799999997</v>
      </c>
      <c r="G23" s="235">
        <v>39539529.789999984</v>
      </c>
      <c r="H23" s="235">
        <v>55363096.579999998</v>
      </c>
      <c r="I23" s="373"/>
      <c r="J23" s="377">
        <f t="shared" si="3"/>
        <v>1.6718369264882449</v>
      </c>
      <c r="K23" s="377">
        <f t="shared" si="1"/>
        <v>97.969411165846822</v>
      </c>
      <c r="M23" s="205"/>
    </row>
    <row r="24" spans="1:13" ht="16.5">
      <c r="A24" s="224"/>
      <c r="B24" s="226" t="s">
        <v>799</v>
      </c>
      <c r="C24" s="235">
        <v>411723044</v>
      </c>
      <c r="D24" s="235">
        <v>139899085.12</v>
      </c>
      <c r="E24" s="235">
        <v>89871573.360000014</v>
      </c>
      <c r="F24" s="235">
        <v>78253369.040000007</v>
      </c>
      <c r="G24" s="235">
        <v>84506514.560000047</v>
      </c>
      <c r="H24" s="235">
        <v>89871573.360000014</v>
      </c>
      <c r="I24" s="373"/>
      <c r="J24" s="377">
        <f t="shared" si="3"/>
        <v>64.240286691590342</v>
      </c>
      <c r="K24" s="377">
        <f t="shared" si="1"/>
        <v>100</v>
      </c>
      <c r="M24" s="205"/>
    </row>
    <row r="25" spans="1:13">
      <c r="A25" s="224"/>
      <c r="B25" s="226" t="s">
        <v>738</v>
      </c>
      <c r="C25" s="235">
        <v>1059378767.5999997</v>
      </c>
      <c r="D25" s="235">
        <v>962091076.37999976</v>
      </c>
      <c r="E25" s="235">
        <v>508979212.01999992</v>
      </c>
      <c r="F25" s="235">
        <v>338124260.54000002</v>
      </c>
      <c r="G25" s="235">
        <v>433248192.31</v>
      </c>
      <c r="H25" s="235">
        <v>508979139.2299999</v>
      </c>
      <c r="I25" s="373"/>
      <c r="J25" s="377">
        <f t="shared" si="3"/>
        <v>52.903425852893683</v>
      </c>
      <c r="K25" s="377">
        <f t="shared" si="1"/>
        <v>99.999985698826535</v>
      </c>
      <c r="M25" s="205"/>
    </row>
    <row r="26" spans="1:13">
      <c r="A26" s="224"/>
      <c r="B26" s="226" t="s">
        <v>800</v>
      </c>
      <c r="C26" s="235">
        <v>850000000</v>
      </c>
      <c r="D26" s="235">
        <v>850000000</v>
      </c>
      <c r="E26" s="235">
        <v>667000000</v>
      </c>
      <c r="F26" s="235">
        <v>115000000</v>
      </c>
      <c r="G26" s="235">
        <v>370000000</v>
      </c>
      <c r="H26" s="235">
        <v>667000000</v>
      </c>
      <c r="I26" s="373"/>
      <c r="J26" s="377">
        <f t="shared" si="3"/>
        <v>78.470588235294116</v>
      </c>
      <c r="K26" s="377">
        <f t="shared" si="1"/>
        <v>100</v>
      </c>
      <c r="M26" s="205"/>
    </row>
    <row r="27" spans="1:13">
      <c r="A27" s="224"/>
      <c r="B27" s="226" t="s">
        <v>748</v>
      </c>
      <c r="C27" s="235">
        <v>1713375</v>
      </c>
      <c r="D27" s="235">
        <v>1536438.5</v>
      </c>
      <c r="E27" s="235">
        <v>498431.15</v>
      </c>
      <c r="F27" s="235">
        <v>244847.66</v>
      </c>
      <c r="G27" s="235">
        <v>432754.11</v>
      </c>
      <c r="H27" s="235">
        <v>498431.15</v>
      </c>
      <c r="I27" s="373"/>
      <c r="J27" s="377">
        <f t="shared" si="3"/>
        <v>32.440683437703491</v>
      </c>
      <c r="K27" s="377">
        <f t="shared" si="1"/>
        <v>100</v>
      </c>
      <c r="M27" s="205"/>
    </row>
    <row r="28" spans="1:13">
      <c r="A28" s="224"/>
      <c r="B28" s="226" t="s">
        <v>714</v>
      </c>
      <c r="C28" s="235">
        <v>147704000</v>
      </c>
      <c r="D28" s="235">
        <v>147704000</v>
      </c>
      <c r="E28" s="235">
        <v>115805603</v>
      </c>
      <c r="F28" s="235">
        <v>43262740</v>
      </c>
      <c r="G28" s="235">
        <v>115805603</v>
      </c>
      <c r="H28" s="235">
        <v>115805603</v>
      </c>
      <c r="I28" s="373"/>
      <c r="J28" s="377">
        <f t="shared" si="3"/>
        <v>78.403836727509074</v>
      </c>
      <c r="K28" s="377">
        <f t="shared" si="1"/>
        <v>100</v>
      </c>
      <c r="M28" s="205"/>
    </row>
    <row r="29" spans="1:13">
      <c r="A29" s="224"/>
      <c r="B29" s="226" t="s">
        <v>46</v>
      </c>
      <c r="C29" s="235">
        <v>28990891</v>
      </c>
      <c r="D29" s="235">
        <v>30129879.699999992</v>
      </c>
      <c r="E29" s="235">
        <v>2087218.25</v>
      </c>
      <c r="F29" s="235">
        <v>1206008.3100000003</v>
      </c>
      <c r="G29" s="235">
        <v>1633184.8599999999</v>
      </c>
      <c r="H29" s="235">
        <v>2087218.25</v>
      </c>
      <c r="I29" s="373"/>
      <c r="J29" s="377">
        <f t="shared" si="3"/>
        <v>6.9274031983605973</v>
      </c>
      <c r="K29" s="377">
        <f t="shared" si="1"/>
        <v>100</v>
      </c>
      <c r="M29" s="205"/>
    </row>
    <row r="30" spans="1:13">
      <c r="A30" s="224"/>
      <c r="B30" s="226" t="s">
        <v>45</v>
      </c>
      <c r="C30" s="235">
        <v>4420870398.5499983</v>
      </c>
      <c r="D30" s="235">
        <v>4417968910.1199999</v>
      </c>
      <c r="E30" s="235">
        <v>2199853982.8799996</v>
      </c>
      <c r="F30" s="235">
        <v>1557018707.4000001</v>
      </c>
      <c r="G30" s="235">
        <v>1926324830.9199991</v>
      </c>
      <c r="H30" s="235">
        <v>2192403491.8799996</v>
      </c>
      <c r="I30" s="373"/>
      <c r="J30" s="377">
        <f t="shared" si="3"/>
        <v>49.624692624205224</v>
      </c>
      <c r="K30" s="377">
        <f t="shared" si="1"/>
        <v>99.66131883943288</v>
      </c>
      <c r="M30" s="205"/>
    </row>
    <row r="31" spans="1:13">
      <c r="A31" s="224"/>
      <c r="B31" s="226" t="s">
        <v>740</v>
      </c>
      <c r="C31" s="235">
        <v>7021292470</v>
      </c>
      <c r="D31" s="235">
        <v>7003408096.3700047</v>
      </c>
      <c r="E31" s="235">
        <v>3879922936.7799997</v>
      </c>
      <c r="F31" s="235">
        <v>2581977198.6100006</v>
      </c>
      <c r="G31" s="235">
        <v>3469784568.1299996</v>
      </c>
      <c r="H31" s="235">
        <v>3634300271.1899996</v>
      </c>
      <c r="I31" s="373"/>
      <c r="J31" s="377">
        <f t="shared" si="3"/>
        <v>51.893309959671264</v>
      </c>
      <c r="K31" s="377">
        <f t="shared" si="1"/>
        <v>93.669393191766687</v>
      </c>
      <c r="M31" s="205"/>
    </row>
    <row r="32" spans="1:13">
      <c r="A32" s="224"/>
      <c r="B32" s="226" t="s">
        <v>742</v>
      </c>
      <c r="C32" s="235">
        <v>26264528351</v>
      </c>
      <c r="D32" s="235">
        <v>27135540053.189968</v>
      </c>
      <c r="E32" s="235">
        <v>14059051794.259993</v>
      </c>
      <c r="F32" s="235">
        <v>10169248586.840004</v>
      </c>
      <c r="G32" s="235">
        <v>12068021204.850012</v>
      </c>
      <c r="H32" s="235">
        <v>14053757177.149992</v>
      </c>
      <c r="I32" s="373"/>
      <c r="J32" s="377">
        <f t="shared" si="3"/>
        <v>51.790961777810196</v>
      </c>
      <c r="K32" s="377">
        <f t="shared" si="1"/>
        <v>99.962340155029779</v>
      </c>
      <c r="M32" s="205"/>
    </row>
    <row r="33" spans="1:13">
      <c r="A33" s="224"/>
      <c r="B33" s="226" t="s">
        <v>801</v>
      </c>
      <c r="C33" s="235">
        <v>279568539</v>
      </c>
      <c r="D33" s="235">
        <v>245458336.03</v>
      </c>
      <c r="E33" s="235">
        <v>69777521.129999995</v>
      </c>
      <c r="F33" s="235">
        <v>22116496.829999998</v>
      </c>
      <c r="G33" s="235">
        <v>42086458.119999997</v>
      </c>
      <c r="H33" s="235">
        <v>69719844.659999996</v>
      </c>
      <c r="I33" s="373"/>
      <c r="J33" s="377">
        <f t="shared" si="3"/>
        <v>28.40394251327395</v>
      </c>
      <c r="K33" s="377">
        <f t="shared" si="1"/>
        <v>99.917342334514075</v>
      </c>
      <c r="L33" s="208"/>
      <c r="M33" s="205"/>
    </row>
    <row r="34" spans="1:13">
      <c r="A34" s="224"/>
      <c r="B34" s="226" t="s">
        <v>80</v>
      </c>
      <c r="C34" s="235">
        <v>28275868044</v>
      </c>
      <c r="D34" s="235">
        <v>28275868044</v>
      </c>
      <c r="E34" s="235">
        <v>18529460054</v>
      </c>
      <c r="F34" s="235">
        <v>13478827667</v>
      </c>
      <c r="G34" s="235">
        <v>13478844577</v>
      </c>
      <c r="H34" s="235">
        <v>18529460054</v>
      </c>
      <c r="I34" s="373"/>
      <c r="J34" s="377">
        <f t="shared" si="3"/>
        <v>65.531003416646158</v>
      </c>
      <c r="K34" s="377">
        <f t="shared" si="1"/>
        <v>100</v>
      </c>
      <c r="M34" s="205"/>
    </row>
    <row r="35" spans="1:13">
      <c r="A35" s="224"/>
      <c r="B35" s="226" t="s">
        <v>620</v>
      </c>
      <c r="C35" s="235">
        <v>340000000</v>
      </c>
      <c r="D35" s="235">
        <v>339314383.65999997</v>
      </c>
      <c r="E35" s="235">
        <v>678051.29</v>
      </c>
      <c r="F35" s="235">
        <v>476146.09</v>
      </c>
      <c r="G35" s="235">
        <v>530085.88</v>
      </c>
      <c r="H35" s="235">
        <v>678051.29</v>
      </c>
      <c r="I35" s="373"/>
      <c r="J35" s="377">
        <f t="shared" si="3"/>
        <v>0.19982981053919052</v>
      </c>
      <c r="K35" s="377">
        <f t="shared" si="1"/>
        <v>100</v>
      </c>
      <c r="M35" s="205"/>
    </row>
    <row r="36" spans="1:13" ht="16.5">
      <c r="A36" s="224"/>
      <c r="B36" s="226" t="s">
        <v>757</v>
      </c>
      <c r="C36" s="235">
        <v>3165740000</v>
      </c>
      <c r="D36" s="235">
        <v>3165739999.9999995</v>
      </c>
      <c r="E36" s="235">
        <v>48505569.109999999</v>
      </c>
      <c r="F36" s="235">
        <v>26743632.659999996</v>
      </c>
      <c r="G36" s="235">
        <v>42480327.480000012</v>
      </c>
      <c r="H36" s="235">
        <v>48505569.109999999</v>
      </c>
      <c r="I36" s="373"/>
      <c r="J36" s="377">
        <f t="shared" si="3"/>
        <v>1.5322031850373059</v>
      </c>
      <c r="K36" s="377">
        <f t="shared" si="1"/>
        <v>100</v>
      </c>
      <c r="M36" s="205"/>
    </row>
    <row r="37" spans="1:13" ht="16.5">
      <c r="A37" s="224"/>
      <c r="B37" s="226" t="s">
        <v>744</v>
      </c>
      <c r="C37" s="235">
        <v>16846933</v>
      </c>
      <c r="D37" s="235">
        <v>19409669</v>
      </c>
      <c r="E37" s="235">
        <v>13671829.949999999</v>
      </c>
      <c r="F37" s="235">
        <v>12243229.390000001</v>
      </c>
      <c r="G37" s="235">
        <v>13512254.99</v>
      </c>
      <c r="H37" s="235">
        <v>13634254.99</v>
      </c>
      <c r="I37" s="373"/>
      <c r="J37" s="377">
        <f t="shared" si="3"/>
        <v>70.244654816112529</v>
      </c>
      <c r="K37" s="377">
        <f t="shared" si="1"/>
        <v>99.7251651012526</v>
      </c>
      <c r="M37" s="205"/>
    </row>
    <row r="38" spans="1:13">
      <c r="A38" s="224"/>
      <c r="B38" s="226" t="s">
        <v>802</v>
      </c>
      <c r="C38" s="235">
        <v>800000000</v>
      </c>
      <c r="D38" s="235">
        <v>799052021.25</v>
      </c>
      <c r="E38" s="235">
        <v>1747705.1</v>
      </c>
      <c r="F38" s="235">
        <v>0</v>
      </c>
      <c r="G38" s="235">
        <v>1621343.14</v>
      </c>
      <c r="H38" s="235">
        <v>1747705.1</v>
      </c>
      <c r="I38" s="373"/>
      <c r="J38" s="377">
        <f t="shared" si="3"/>
        <v>0.21872231763658778</v>
      </c>
      <c r="K38" s="377">
        <f t="shared" si="1"/>
        <v>100</v>
      </c>
      <c r="M38" s="205"/>
    </row>
    <row r="39" spans="1:13">
      <c r="A39" s="224"/>
      <c r="B39" s="226" t="s">
        <v>803</v>
      </c>
      <c r="C39" s="235">
        <v>2510135065</v>
      </c>
      <c r="D39" s="235">
        <v>2510135065</v>
      </c>
      <c r="E39" s="235">
        <v>433031109.91000003</v>
      </c>
      <c r="F39" s="235">
        <v>433031109.91000003</v>
      </c>
      <c r="G39" s="235">
        <v>433031109.91000003</v>
      </c>
      <c r="H39" s="235">
        <v>433031109.91000003</v>
      </c>
      <c r="I39" s="373"/>
      <c r="J39" s="377">
        <f t="shared" si="3"/>
        <v>17.251307148685246</v>
      </c>
      <c r="K39" s="377">
        <f t="shared" si="1"/>
        <v>100</v>
      </c>
      <c r="M39" s="205"/>
    </row>
    <row r="40" spans="1:13">
      <c r="A40" s="224"/>
      <c r="B40" s="226" t="s">
        <v>804</v>
      </c>
      <c r="C40" s="235">
        <v>1515911529</v>
      </c>
      <c r="D40" s="235">
        <v>1515388302.95</v>
      </c>
      <c r="E40" s="235">
        <v>1469706116.1800001</v>
      </c>
      <c r="F40" s="235">
        <v>1453960051.8000002</v>
      </c>
      <c r="G40" s="235">
        <v>1456892512.0799999</v>
      </c>
      <c r="H40" s="235">
        <v>1469706116.1800001</v>
      </c>
      <c r="I40" s="373"/>
      <c r="J40" s="377">
        <f t="shared" si="3"/>
        <v>96.985446787396299</v>
      </c>
      <c r="K40" s="377">
        <f t="shared" si="1"/>
        <v>100</v>
      </c>
      <c r="M40" s="205"/>
    </row>
    <row r="41" spans="1:13">
      <c r="A41" s="224"/>
      <c r="B41" s="226" t="s">
        <v>805</v>
      </c>
      <c r="C41" s="235">
        <v>7567248270</v>
      </c>
      <c r="D41" s="235">
        <v>7567248270</v>
      </c>
      <c r="E41" s="235">
        <v>0</v>
      </c>
      <c r="F41" s="235">
        <v>0</v>
      </c>
      <c r="G41" s="235">
        <v>0</v>
      </c>
      <c r="H41" s="235">
        <v>0</v>
      </c>
      <c r="I41" s="373"/>
      <c r="J41" s="377" t="s">
        <v>237</v>
      </c>
      <c r="K41" s="377" t="s">
        <v>237</v>
      </c>
      <c r="M41" s="205"/>
    </row>
    <row r="42" spans="1:13">
      <c r="A42" s="224"/>
      <c r="B42" s="226" t="s">
        <v>806</v>
      </c>
      <c r="C42" s="235">
        <v>12000381528</v>
      </c>
      <c r="D42" s="235">
        <v>12003165802.940001</v>
      </c>
      <c r="E42" s="235">
        <v>8651333.2200000007</v>
      </c>
      <c r="F42" s="235">
        <v>2602541.75</v>
      </c>
      <c r="G42" s="235">
        <v>3546254.13</v>
      </c>
      <c r="H42" s="235">
        <v>8651333.2200000007</v>
      </c>
      <c r="I42" s="373"/>
      <c r="J42" s="377">
        <f t="shared" si="3"/>
        <v>7.2075428782971421E-2</v>
      </c>
      <c r="K42" s="377">
        <f t="shared" si="1"/>
        <v>100</v>
      </c>
      <c r="M42" s="205"/>
    </row>
    <row r="43" spans="1:13">
      <c r="A43" s="224"/>
      <c r="B43" s="226" t="s">
        <v>50</v>
      </c>
      <c r="C43" s="235">
        <v>5525045805</v>
      </c>
      <c r="D43" s="235">
        <v>5520500321.6200008</v>
      </c>
      <c r="E43" s="235">
        <v>2997193890.96</v>
      </c>
      <c r="F43" s="235">
        <v>2174112804.02</v>
      </c>
      <c r="G43" s="235">
        <v>2712701596.23</v>
      </c>
      <c r="H43" s="235">
        <v>2997193890.96</v>
      </c>
      <c r="I43" s="373"/>
      <c r="J43" s="377">
        <f t="shared" si="3"/>
        <v>54.292069855010318</v>
      </c>
      <c r="K43" s="377">
        <f t="shared" si="1"/>
        <v>100</v>
      </c>
      <c r="M43" s="205"/>
    </row>
    <row r="44" spans="1:13">
      <c r="A44" s="224"/>
      <c r="B44" s="226" t="s">
        <v>474</v>
      </c>
      <c r="C44" s="235">
        <v>203658574</v>
      </c>
      <c r="D44" s="235">
        <v>203658573.99999997</v>
      </c>
      <c r="E44" s="235">
        <v>2724760.61</v>
      </c>
      <c r="F44" s="235">
        <v>1039718.97</v>
      </c>
      <c r="G44" s="235">
        <v>2184933.61</v>
      </c>
      <c r="H44" s="235">
        <v>2724760.61</v>
      </c>
      <c r="I44" s="373"/>
      <c r="J44" s="377">
        <f t="shared" si="3"/>
        <v>1.3379061615152035</v>
      </c>
      <c r="K44" s="377">
        <f t="shared" si="1"/>
        <v>100</v>
      </c>
      <c r="M44" s="205"/>
    </row>
    <row r="45" spans="1:13">
      <c r="A45" s="224"/>
      <c r="B45" s="226" t="s">
        <v>51</v>
      </c>
      <c r="C45" s="235">
        <v>395281635</v>
      </c>
      <c r="D45" s="235">
        <v>393978928.60000002</v>
      </c>
      <c r="E45" s="235">
        <v>49325749.399999999</v>
      </c>
      <c r="F45" s="235">
        <v>691331.93</v>
      </c>
      <c r="G45" s="235">
        <v>47456364.339999996</v>
      </c>
      <c r="H45" s="235">
        <v>49325451.520000003</v>
      </c>
      <c r="I45" s="373"/>
      <c r="J45" s="377">
        <f t="shared" si="3"/>
        <v>12.519819700834631</v>
      </c>
      <c r="K45" s="377">
        <f t="shared" si="1"/>
        <v>99.999396096352072</v>
      </c>
      <c r="M45" s="205"/>
    </row>
    <row r="46" spans="1:13">
      <c r="A46" s="224"/>
      <c r="B46" s="226" t="s">
        <v>752</v>
      </c>
      <c r="C46" s="235">
        <v>1343269020.5999999</v>
      </c>
      <c r="D46" s="235">
        <v>1343269020.6000001</v>
      </c>
      <c r="E46" s="235">
        <v>282253169.26999998</v>
      </c>
      <c r="F46" s="235">
        <v>139467144.77000001</v>
      </c>
      <c r="G46" s="235">
        <v>282253169.26999998</v>
      </c>
      <c r="H46" s="235">
        <v>282253169.26999998</v>
      </c>
      <c r="I46" s="373"/>
      <c r="J46" s="377">
        <f t="shared" si="3"/>
        <v>21.012408158116049</v>
      </c>
      <c r="K46" s="377">
        <f t="shared" si="1"/>
        <v>100</v>
      </c>
      <c r="M46" s="205"/>
    </row>
    <row r="47" spans="1:13">
      <c r="A47" s="224"/>
      <c r="B47" s="226" t="s">
        <v>755</v>
      </c>
      <c r="C47" s="235">
        <v>22565633809</v>
      </c>
      <c r="D47" s="235">
        <v>22565633809</v>
      </c>
      <c r="E47" s="235">
        <v>10795698814.479998</v>
      </c>
      <c r="F47" s="235">
        <v>7301682335.46</v>
      </c>
      <c r="G47" s="235">
        <v>8756012008.8199997</v>
      </c>
      <c r="H47" s="235">
        <v>10795698814.479998</v>
      </c>
      <c r="I47" s="373"/>
      <c r="J47" s="377">
        <f t="shared" si="3"/>
        <v>47.841327683755459</v>
      </c>
      <c r="K47" s="377">
        <f t="shared" si="1"/>
        <v>100</v>
      </c>
      <c r="M47" s="205"/>
    </row>
    <row r="48" spans="1:13">
      <c r="A48" s="464" t="s">
        <v>831</v>
      </c>
      <c r="B48" s="464"/>
      <c r="C48" s="236">
        <f t="shared" ref="C48:H48" si="6">SUM(C49:C70)</f>
        <v>40617344559.907501</v>
      </c>
      <c r="D48" s="236">
        <f t="shared" si="6"/>
        <v>41107937810.209999</v>
      </c>
      <c r="E48" s="236">
        <f t="shared" si="6"/>
        <v>17390574264.370003</v>
      </c>
      <c r="F48" s="236">
        <f t="shared" si="6"/>
        <v>10680155909.040001</v>
      </c>
      <c r="G48" s="236">
        <f t="shared" si="6"/>
        <v>13614437565.220001</v>
      </c>
      <c r="H48" s="236">
        <f t="shared" si="6"/>
        <v>17385146283.23</v>
      </c>
      <c r="I48" s="375"/>
      <c r="J48" s="376">
        <f t="shared" si="3"/>
        <v>42.291458071905616</v>
      </c>
      <c r="K48" s="376">
        <f t="shared" si="1"/>
        <v>99.968787798163021</v>
      </c>
      <c r="M48" s="205"/>
    </row>
    <row r="49" spans="1:13">
      <c r="A49" s="227"/>
      <c r="B49" s="225" t="s">
        <v>54</v>
      </c>
      <c r="C49" s="234">
        <v>49433443.280000694</v>
      </c>
      <c r="D49" s="234">
        <v>49353211.329999983</v>
      </c>
      <c r="E49" s="234">
        <v>24444553.869999997</v>
      </c>
      <c r="F49" s="233">
        <v>14318246.660000002</v>
      </c>
      <c r="G49" s="234">
        <v>19756592.75</v>
      </c>
      <c r="H49" s="234">
        <v>24444553.799999997</v>
      </c>
      <c r="I49" s="373"/>
      <c r="J49" s="377">
        <f t="shared" si="3"/>
        <v>49.529814051109291</v>
      </c>
      <c r="K49" s="377">
        <f t="shared" si="1"/>
        <v>99.999999713637649</v>
      </c>
      <c r="M49" s="366"/>
    </row>
    <row r="50" spans="1:13">
      <c r="A50" s="227"/>
      <c r="B50" s="225" t="s">
        <v>478</v>
      </c>
      <c r="C50" s="234">
        <v>1187272</v>
      </c>
      <c r="D50" s="234">
        <v>1187272</v>
      </c>
      <c r="E50" s="234">
        <v>538847</v>
      </c>
      <c r="F50" s="233">
        <v>296793</v>
      </c>
      <c r="G50" s="234">
        <v>389230</v>
      </c>
      <c r="H50" s="234">
        <v>538847</v>
      </c>
      <c r="I50" s="373"/>
      <c r="J50" s="377">
        <f t="shared" si="3"/>
        <v>45.385303451946982</v>
      </c>
      <c r="K50" s="377">
        <f t="shared" si="1"/>
        <v>100</v>
      </c>
      <c r="M50" s="366"/>
    </row>
    <row r="51" spans="1:13" ht="16.5">
      <c r="A51" s="227"/>
      <c r="B51" s="225" t="s">
        <v>807</v>
      </c>
      <c r="C51" s="234">
        <v>20000000</v>
      </c>
      <c r="D51" s="234">
        <v>20000000</v>
      </c>
      <c r="E51" s="234">
        <v>7857702.8300000001</v>
      </c>
      <c r="F51" s="233">
        <v>4542232.3900000006</v>
      </c>
      <c r="G51" s="234">
        <v>6290202.8300000001</v>
      </c>
      <c r="H51" s="234">
        <v>7857702.8300000001</v>
      </c>
      <c r="I51" s="373"/>
      <c r="J51" s="377">
        <f t="shared" si="3"/>
        <v>39.288514149999997</v>
      </c>
      <c r="K51" s="377">
        <f t="shared" si="1"/>
        <v>100</v>
      </c>
      <c r="M51" s="366"/>
    </row>
    <row r="52" spans="1:13" ht="16.5">
      <c r="A52" s="227"/>
      <c r="B52" s="225" t="s">
        <v>624</v>
      </c>
      <c r="C52" s="234">
        <v>142652769</v>
      </c>
      <c r="D52" s="234">
        <v>142652769</v>
      </c>
      <c r="E52" s="234">
        <v>66192550.389999986</v>
      </c>
      <c r="F52" s="233">
        <v>45542005.190000005</v>
      </c>
      <c r="G52" s="235">
        <v>56695340.950000003</v>
      </c>
      <c r="H52" s="234">
        <v>66189350.389999986</v>
      </c>
      <c r="I52" s="373"/>
      <c r="J52" s="377">
        <f t="shared" si="3"/>
        <v>46.398924362975372</v>
      </c>
      <c r="K52" s="377">
        <f t="shared" si="1"/>
        <v>99.995165619120058</v>
      </c>
      <c r="M52" s="366"/>
    </row>
    <row r="53" spans="1:13">
      <c r="A53" s="227"/>
      <c r="B53" s="225" t="s">
        <v>480</v>
      </c>
      <c r="C53" s="234">
        <v>208921869</v>
      </c>
      <c r="D53" s="234">
        <v>208921869</v>
      </c>
      <c r="E53" s="234">
        <v>89915506.319999993</v>
      </c>
      <c r="F53" s="233">
        <v>51257063.560000002</v>
      </c>
      <c r="G53" s="234">
        <v>67753012.400000006</v>
      </c>
      <c r="H53" s="234">
        <v>89915506.319999993</v>
      </c>
      <c r="I53" s="373"/>
      <c r="J53" s="377">
        <f t="shared" si="3"/>
        <v>43.03786231205887</v>
      </c>
      <c r="K53" s="377">
        <f t="shared" si="1"/>
        <v>100</v>
      </c>
      <c r="M53" s="366"/>
    </row>
    <row r="54" spans="1:13">
      <c r="A54" s="227"/>
      <c r="B54" s="226" t="s">
        <v>714</v>
      </c>
      <c r="C54" s="234"/>
      <c r="D54" s="234">
        <v>2291000</v>
      </c>
      <c r="E54" s="234">
        <v>0</v>
      </c>
      <c r="F54" s="233">
        <v>0</v>
      </c>
      <c r="G54" s="234">
        <v>0</v>
      </c>
      <c r="H54" s="234">
        <v>0</v>
      </c>
      <c r="I54" s="373"/>
      <c r="J54" s="377" t="s">
        <v>237</v>
      </c>
      <c r="K54" s="377" t="s">
        <v>237</v>
      </c>
      <c r="M54" s="366"/>
    </row>
    <row r="55" spans="1:13">
      <c r="A55" s="227"/>
      <c r="B55" s="225" t="s">
        <v>482</v>
      </c>
      <c r="C55" s="234">
        <v>1867461129</v>
      </c>
      <c r="D55" s="234">
        <v>1893988991.3599997</v>
      </c>
      <c r="E55" s="234">
        <v>839550294.82000005</v>
      </c>
      <c r="F55" s="233">
        <v>519928307.99000007</v>
      </c>
      <c r="G55" s="234">
        <v>694079274.53000009</v>
      </c>
      <c r="H55" s="234">
        <v>839366273.65999997</v>
      </c>
      <c r="I55" s="373"/>
      <c r="J55" s="377">
        <f t="shared" si="3"/>
        <v>44.317378690637675</v>
      </c>
      <c r="K55" s="377">
        <f t="shared" si="1"/>
        <v>99.97808098441088</v>
      </c>
      <c r="M55" s="366"/>
    </row>
    <row r="56" spans="1:13">
      <c r="A56" s="227"/>
      <c r="B56" s="225" t="s">
        <v>500</v>
      </c>
      <c r="C56" s="235">
        <v>14000000.000000002</v>
      </c>
      <c r="D56" s="235">
        <v>8868515.4199999999</v>
      </c>
      <c r="E56" s="235">
        <v>7921670.1099999994</v>
      </c>
      <c r="F56" s="235">
        <v>5321233.5</v>
      </c>
      <c r="G56" s="235">
        <v>7921670.1099999994</v>
      </c>
      <c r="H56" s="234">
        <v>7921670.1099999994</v>
      </c>
      <c r="I56" s="373"/>
      <c r="J56" s="377">
        <f t="shared" si="3"/>
        <v>89.323519606622042</v>
      </c>
      <c r="K56" s="377">
        <f t="shared" si="1"/>
        <v>100</v>
      </c>
    </row>
    <row r="57" spans="1:13">
      <c r="A57" s="227"/>
      <c r="B57" s="225" t="s">
        <v>484</v>
      </c>
      <c r="C57" s="234">
        <v>214478062.83000001</v>
      </c>
      <c r="D57" s="234">
        <v>204698271.86000004</v>
      </c>
      <c r="E57" s="234">
        <v>90582707.270000011</v>
      </c>
      <c r="F57" s="233">
        <v>30174333.370000008</v>
      </c>
      <c r="G57" s="234">
        <v>70475029.950000003</v>
      </c>
      <c r="H57" s="234">
        <v>90582707.270000011</v>
      </c>
      <c r="I57" s="373"/>
      <c r="J57" s="377">
        <f t="shared" si="3"/>
        <v>44.251818272287387</v>
      </c>
      <c r="K57" s="377">
        <f t="shared" si="1"/>
        <v>100</v>
      </c>
      <c r="M57" s="366"/>
    </row>
    <row r="58" spans="1:13">
      <c r="A58" s="227"/>
      <c r="B58" s="225" t="s">
        <v>808</v>
      </c>
      <c r="C58" s="234">
        <v>1608471</v>
      </c>
      <c r="D58" s="234">
        <v>1608471</v>
      </c>
      <c r="E58" s="234">
        <v>902373</v>
      </c>
      <c r="F58" s="233">
        <v>555812.4</v>
      </c>
      <c r="G58" s="234">
        <v>730677</v>
      </c>
      <c r="H58" s="234">
        <v>902373</v>
      </c>
      <c r="I58" s="373"/>
      <c r="J58" s="377">
        <f t="shared" si="3"/>
        <v>56.101291226263953</v>
      </c>
      <c r="K58" s="377">
        <f t="shared" si="1"/>
        <v>100</v>
      </c>
      <c r="M58" s="366"/>
    </row>
    <row r="59" spans="1:13">
      <c r="A59" s="227"/>
      <c r="B59" s="225" t="s">
        <v>628</v>
      </c>
      <c r="C59" s="234">
        <v>4764444.24</v>
      </c>
      <c r="D59" s="234">
        <v>5451219.3099999996</v>
      </c>
      <c r="E59" s="234">
        <v>1274652.0400000003</v>
      </c>
      <c r="F59" s="233">
        <v>719740.94</v>
      </c>
      <c r="G59" s="234">
        <v>1081105.1600000001</v>
      </c>
      <c r="H59" s="234">
        <v>1274648.4400000002</v>
      </c>
      <c r="I59" s="373"/>
      <c r="J59" s="377">
        <f t="shared" si="3"/>
        <v>23.38281341317013</v>
      </c>
      <c r="K59" s="377">
        <f t="shared" si="1"/>
        <v>99.999717569980902</v>
      </c>
      <c r="M59" s="366"/>
    </row>
    <row r="60" spans="1:13">
      <c r="A60" s="227"/>
      <c r="B60" s="225" t="s">
        <v>80</v>
      </c>
      <c r="C60" s="234">
        <v>3122603276.1374998</v>
      </c>
      <c r="D60" s="234">
        <v>3073272819.2200003</v>
      </c>
      <c r="E60" s="234">
        <v>1851759730.2300005</v>
      </c>
      <c r="F60" s="234">
        <v>696032526.80999994</v>
      </c>
      <c r="G60" s="234">
        <v>1073433791.24</v>
      </c>
      <c r="H60" s="234">
        <v>1851759730.2300005</v>
      </c>
      <c r="I60" s="373"/>
      <c r="J60" s="377">
        <f t="shared" si="3"/>
        <v>60.253672197575312</v>
      </c>
      <c r="K60" s="377">
        <f t="shared" si="1"/>
        <v>100</v>
      </c>
      <c r="M60" s="366"/>
    </row>
    <row r="61" spans="1:13">
      <c r="A61" s="227"/>
      <c r="B61" s="225" t="s">
        <v>82</v>
      </c>
      <c r="C61" s="234">
        <v>315145082</v>
      </c>
      <c r="D61" s="234">
        <v>283839374.03999996</v>
      </c>
      <c r="E61" s="234">
        <v>85766611.359999999</v>
      </c>
      <c r="F61" s="233">
        <v>48301718.990000017</v>
      </c>
      <c r="G61" s="234">
        <v>65508382.389999978</v>
      </c>
      <c r="H61" s="234">
        <v>83870143.629999995</v>
      </c>
      <c r="I61" s="373"/>
      <c r="J61" s="377">
        <f t="shared" si="3"/>
        <v>29.548452857770403</v>
      </c>
      <c r="K61" s="377">
        <f t="shared" si="1"/>
        <v>97.78880417457593</v>
      </c>
      <c r="M61" s="366"/>
    </row>
    <row r="62" spans="1:13" ht="16.5">
      <c r="A62" s="227"/>
      <c r="B62" s="225" t="s">
        <v>809</v>
      </c>
      <c r="C62" s="234">
        <v>45505451.230000004</v>
      </c>
      <c r="D62" s="234">
        <v>46457078.730000004</v>
      </c>
      <c r="E62" s="234">
        <v>3835122.6300000004</v>
      </c>
      <c r="F62" s="233">
        <v>715818.46999999986</v>
      </c>
      <c r="G62" s="234">
        <v>2377977.58</v>
      </c>
      <c r="H62" s="234">
        <v>3820005.7500000005</v>
      </c>
      <c r="I62" s="373"/>
      <c r="J62" s="377">
        <f t="shared" si="3"/>
        <v>8.2226559534687294</v>
      </c>
      <c r="K62" s="377">
        <f t="shared" si="1"/>
        <v>99.605830596347843</v>
      </c>
      <c r="M62" s="366"/>
    </row>
    <row r="63" spans="1:13">
      <c r="A63" s="227"/>
      <c r="B63" s="225" t="s">
        <v>629</v>
      </c>
      <c r="C63" s="234">
        <v>131580192</v>
      </c>
      <c r="D63" s="234">
        <v>137226180.53</v>
      </c>
      <c r="E63" s="234">
        <v>10537892.08</v>
      </c>
      <c r="F63" s="233">
        <v>3079194.5099999993</v>
      </c>
      <c r="G63" s="234">
        <v>4340650.1099999994</v>
      </c>
      <c r="H63" s="234">
        <v>10537669.08</v>
      </c>
      <c r="I63" s="373"/>
      <c r="J63" s="377">
        <f t="shared" si="3"/>
        <v>7.6790515040942084</v>
      </c>
      <c r="K63" s="377">
        <f t="shared" si="1"/>
        <v>99.99788382725589</v>
      </c>
      <c r="M63" s="366"/>
    </row>
    <row r="64" spans="1:13" ht="16.5">
      <c r="A64" s="227"/>
      <c r="B64" s="225" t="s">
        <v>490</v>
      </c>
      <c r="C64" s="234">
        <v>92929418</v>
      </c>
      <c r="D64" s="234">
        <v>92929418</v>
      </c>
      <c r="E64" s="234">
        <v>24588537.319999997</v>
      </c>
      <c r="F64" s="233">
        <v>18086864.579999998</v>
      </c>
      <c r="G64" s="234">
        <v>21552326.530000001</v>
      </c>
      <c r="H64" s="234">
        <v>24588537.319999997</v>
      </c>
      <c r="I64" s="373"/>
      <c r="J64" s="377">
        <f t="shared" si="3"/>
        <v>26.459368679140976</v>
      </c>
      <c r="K64" s="377">
        <f t="shared" si="1"/>
        <v>100</v>
      </c>
      <c r="M64" s="366"/>
    </row>
    <row r="65" spans="1:14">
      <c r="A65" s="227"/>
      <c r="B65" s="225" t="s">
        <v>810</v>
      </c>
      <c r="C65" s="234">
        <v>3366472</v>
      </c>
      <c r="D65" s="234">
        <v>17178963</v>
      </c>
      <c r="E65" s="234">
        <v>0</v>
      </c>
      <c r="F65" s="233">
        <v>0</v>
      </c>
      <c r="G65" s="234">
        <v>0</v>
      </c>
      <c r="H65" s="234">
        <v>0</v>
      </c>
      <c r="I65" s="373"/>
      <c r="J65" s="377" t="s">
        <v>237</v>
      </c>
      <c r="K65" s="377" t="s">
        <v>237</v>
      </c>
      <c r="M65" s="366"/>
    </row>
    <row r="66" spans="1:14">
      <c r="A66" s="227"/>
      <c r="B66" s="225" t="s">
        <v>486</v>
      </c>
      <c r="C66" s="234">
        <v>1376311482</v>
      </c>
      <c r="D66" s="234">
        <v>1370246996.3800001</v>
      </c>
      <c r="E66" s="234">
        <v>207056207.39000019</v>
      </c>
      <c r="F66" s="233">
        <v>45514074.659999974</v>
      </c>
      <c r="G66" s="234">
        <v>54535052.229999974</v>
      </c>
      <c r="H66" s="234">
        <v>207056207.39000019</v>
      </c>
      <c r="I66" s="373"/>
      <c r="J66" s="377">
        <f t="shared" si="3"/>
        <v>15.110867452146481</v>
      </c>
      <c r="K66" s="377">
        <f t="shared" si="1"/>
        <v>100</v>
      </c>
      <c r="M66" s="366"/>
      <c r="N66" s="208"/>
    </row>
    <row r="67" spans="1:14">
      <c r="A67" s="227"/>
      <c r="B67" s="225" t="s">
        <v>498</v>
      </c>
      <c r="C67" s="234">
        <v>520000000</v>
      </c>
      <c r="D67" s="234">
        <v>519999999.99999994</v>
      </c>
      <c r="E67" s="234">
        <v>387478873.70999998</v>
      </c>
      <c r="F67" s="233">
        <v>257073470.03000003</v>
      </c>
      <c r="G67" s="234">
        <v>375355933.70999998</v>
      </c>
      <c r="H67" s="234">
        <v>387478873.70999998</v>
      </c>
      <c r="I67" s="373"/>
      <c r="J67" s="377">
        <f t="shared" si="3"/>
        <v>74.515168021153855</v>
      </c>
      <c r="K67" s="377">
        <f t="shared" si="1"/>
        <v>100</v>
      </c>
      <c r="M67" s="366"/>
    </row>
    <row r="68" spans="1:14">
      <c r="A68" s="227"/>
      <c r="B68" s="225" t="s">
        <v>264</v>
      </c>
      <c r="C68" s="234">
        <v>2519425918</v>
      </c>
      <c r="D68" s="234">
        <v>2519425918.0000014</v>
      </c>
      <c r="E68" s="234">
        <v>692971867.22999966</v>
      </c>
      <c r="F68" s="233">
        <v>315673998.82999998</v>
      </c>
      <c r="G68" s="234">
        <v>673288987.22999966</v>
      </c>
      <c r="H68" s="234">
        <v>692971867.22999966</v>
      </c>
      <c r="I68" s="373"/>
      <c r="J68" s="377">
        <f t="shared" si="3"/>
        <v>27.505149577095018</v>
      </c>
      <c r="K68" s="377">
        <f t="shared" si="1"/>
        <v>100</v>
      </c>
      <c r="M68" s="366"/>
    </row>
    <row r="69" spans="1:14">
      <c r="A69" s="227"/>
      <c r="B69" s="225" t="s">
        <v>57</v>
      </c>
      <c r="C69" s="234">
        <v>29655313245.870003</v>
      </c>
      <c r="D69" s="234">
        <v>30197836887.669998</v>
      </c>
      <c r="E69" s="234">
        <v>12866373414.779999</v>
      </c>
      <c r="F69" s="233">
        <v>8540716572.5600004</v>
      </c>
      <c r="G69" s="234">
        <v>10315343488.560001</v>
      </c>
      <c r="H69" s="234">
        <v>12866373414.779999</v>
      </c>
      <c r="I69" s="373"/>
      <c r="J69" s="377">
        <f t="shared" si="3"/>
        <v>42.60693725395091</v>
      </c>
      <c r="K69" s="377">
        <f t="shared" si="1"/>
        <v>100</v>
      </c>
      <c r="M69" s="366"/>
    </row>
    <row r="70" spans="1:14">
      <c r="A70" s="227"/>
      <c r="B70" s="225" t="s">
        <v>626</v>
      </c>
      <c r="C70" s="234">
        <v>310656562.32000047</v>
      </c>
      <c r="D70" s="234">
        <v>310502584.36000001</v>
      </c>
      <c r="E70" s="234">
        <v>131025149.98999999</v>
      </c>
      <c r="F70" s="233">
        <v>82305900.600000009</v>
      </c>
      <c r="G70" s="234">
        <v>103528839.9600001</v>
      </c>
      <c r="H70" s="234">
        <v>127696201.28999999</v>
      </c>
      <c r="I70" s="373"/>
      <c r="J70" s="377">
        <f t="shared" si="3"/>
        <v>41.125648455778283</v>
      </c>
      <c r="K70" s="377">
        <f t="shared" si="1"/>
        <v>97.459305560608726</v>
      </c>
      <c r="M70" s="366"/>
    </row>
    <row r="71" spans="1:14">
      <c r="A71" s="464" t="s">
        <v>71</v>
      </c>
      <c r="B71" s="464"/>
      <c r="C71" s="236">
        <f t="shared" ref="C71:H71" si="7">+C72</f>
        <v>3363335370</v>
      </c>
      <c r="D71" s="236">
        <f t="shared" si="7"/>
        <v>3363335370</v>
      </c>
      <c r="E71" s="236">
        <f t="shared" si="7"/>
        <v>1506567349.73</v>
      </c>
      <c r="F71" s="236">
        <f t="shared" si="7"/>
        <v>1017444712.45</v>
      </c>
      <c r="G71" s="236">
        <f t="shared" si="7"/>
        <v>1293099181.48</v>
      </c>
      <c r="H71" s="236">
        <f t="shared" si="7"/>
        <v>1506567349.73</v>
      </c>
      <c r="I71" s="375"/>
      <c r="J71" s="376">
        <f t="shared" si="3"/>
        <v>44.79384848648025</v>
      </c>
      <c r="K71" s="376">
        <f t="shared" si="1"/>
        <v>100</v>
      </c>
      <c r="M71" s="205"/>
    </row>
    <row r="72" spans="1:14">
      <c r="A72" s="224"/>
      <c r="B72" s="225" t="s">
        <v>72</v>
      </c>
      <c r="C72" s="234">
        <v>3363335370</v>
      </c>
      <c r="D72" s="234">
        <v>3363335370</v>
      </c>
      <c r="E72" s="234">
        <v>1506567349.73</v>
      </c>
      <c r="F72" s="234">
        <v>1017444712.45</v>
      </c>
      <c r="G72" s="234">
        <v>1293099181.48</v>
      </c>
      <c r="H72" s="234">
        <v>1506567349.73</v>
      </c>
      <c r="I72" s="373"/>
      <c r="J72" s="377">
        <f t="shared" si="3"/>
        <v>44.79384848648025</v>
      </c>
      <c r="K72" s="377">
        <f t="shared" si="1"/>
        <v>100</v>
      </c>
      <c r="M72" s="205"/>
    </row>
    <row r="73" spans="1:14">
      <c r="A73" s="464" t="s">
        <v>837</v>
      </c>
      <c r="B73" s="464"/>
      <c r="C73" s="236">
        <f t="shared" ref="C73:H73" si="8">SUM(C74:C80)</f>
        <v>44525907611.997299</v>
      </c>
      <c r="D73" s="236">
        <f t="shared" si="8"/>
        <v>46556978754.459984</v>
      </c>
      <c r="E73" s="236">
        <f t="shared" si="8"/>
        <v>24269511231.460003</v>
      </c>
      <c r="F73" s="236">
        <f t="shared" si="8"/>
        <v>15730327168.300007</v>
      </c>
      <c r="G73" s="236">
        <f t="shared" si="8"/>
        <v>17692875501.760006</v>
      </c>
      <c r="H73" s="236">
        <f t="shared" si="8"/>
        <v>24189920113.080006</v>
      </c>
      <c r="I73" s="375"/>
      <c r="J73" s="376">
        <f t="shared" si="3"/>
        <v>51.95766727187533</v>
      </c>
      <c r="K73" s="376">
        <f t="shared" si="1"/>
        <v>99.672053064353321</v>
      </c>
      <c r="M73" s="205"/>
    </row>
    <row r="74" spans="1:14">
      <c r="A74" s="224"/>
      <c r="B74" s="225" t="s">
        <v>74</v>
      </c>
      <c r="C74" s="234">
        <v>699678256.85880339</v>
      </c>
      <c r="D74" s="234">
        <v>699800216.85000014</v>
      </c>
      <c r="E74" s="234">
        <v>699800216.85000014</v>
      </c>
      <c r="F74" s="233">
        <v>699800216.85000014</v>
      </c>
      <c r="G74" s="234">
        <v>699800216.85000014</v>
      </c>
      <c r="H74" s="234">
        <v>699800216.85000014</v>
      </c>
      <c r="I74" s="373"/>
      <c r="J74" s="377">
        <f t="shared" si="3"/>
        <v>100</v>
      </c>
      <c r="K74" s="377">
        <f t="shared" si="1"/>
        <v>100</v>
      </c>
      <c r="M74" s="205"/>
    </row>
    <row r="75" spans="1:14">
      <c r="A75" s="224"/>
      <c r="B75" s="225" t="s">
        <v>811</v>
      </c>
      <c r="C75" s="234">
        <v>1255373198.4604938</v>
      </c>
      <c r="D75" s="234">
        <v>1354339708.3299997</v>
      </c>
      <c r="E75" s="234">
        <v>1354339708.3299997</v>
      </c>
      <c r="F75" s="233">
        <v>968389753.16999996</v>
      </c>
      <c r="G75" s="234">
        <v>1354339708.3300002</v>
      </c>
      <c r="H75" s="234">
        <v>1354339708.3299997</v>
      </c>
      <c r="I75" s="373"/>
      <c r="J75" s="377">
        <f t="shared" si="3"/>
        <v>100</v>
      </c>
      <c r="K75" s="377">
        <f t="shared" ref="K75:K107" si="9">+(H75/E75)*100</f>
        <v>100</v>
      </c>
      <c r="M75" s="205"/>
    </row>
    <row r="76" spans="1:14">
      <c r="A76" s="224"/>
      <c r="B76" s="225" t="s">
        <v>812</v>
      </c>
      <c r="C76" s="234">
        <v>3828185792</v>
      </c>
      <c r="D76" s="234">
        <v>5418902570.1000004</v>
      </c>
      <c r="E76" s="234">
        <v>3968428778</v>
      </c>
      <c r="F76" s="233">
        <v>2363411349</v>
      </c>
      <c r="G76" s="234">
        <v>2737481377</v>
      </c>
      <c r="H76" s="234">
        <v>3941378282</v>
      </c>
      <c r="I76" s="373"/>
      <c r="J76" s="377">
        <f t="shared" ref="J76:J107" si="10">+(H76/D76)*100</f>
        <v>72.733883494186273</v>
      </c>
      <c r="K76" s="377">
        <f t="shared" si="9"/>
        <v>99.318357528552326</v>
      </c>
      <c r="M76" s="205"/>
    </row>
    <row r="77" spans="1:14">
      <c r="A77" s="224"/>
      <c r="B77" s="225" t="s">
        <v>631</v>
      </c>
      <c r="C77" s="234">
        <v>72589942.488000005</v>
      </c>
      <c r="D77" s="234">
        <v>72944906.719999999</v>
      </c>
      <c r="E77" s="234">
        <v>22731221.609999999</v>
      </c>
      <c r="F77" s="233">
        <v>11552571.519999998</v>
      </c>
      <c r="G77" s="234">
        <v>17086924.819999997</v>
      </c>
      <c r="H77" s="234">
        <v>20876442.210000001</v>
      </c>
      <c r="I77" s="373"/>
      <c r="J77" s="377">
        <f t="shared" si="10"/>
        <v>28.619465222067532</v>
      </c>
      <c r="K77" s="377">
        <f t="shared" si="9"/>
        <v>91.840388379373167</v>
      </c>
      <c r="M77" s="205"/>
    </row>
    <row r="78" spans="1:14">
      <c r="A78" s="224"/>
      <c r="B78" s="225" t="s">
        <v>80</v>
      </c>
      <c r="C78" s="234">
        <v>34467893441.190002</v>
      </c>
      <c r="D78" s="234">
        <v>34881107505.649986</v>
      </c>
      <c r="E78" s="234">
        <v>16210879499.950006</v>
      </c>
      <c r="F78" s="235">
        <v>10192531323.670006</v>
      </c>
      <c r="G78" s="235">
        <v>11131070531.650007</v>
      </c>
      <c r="H78" s="234">
        <v>16161379499.950006</v>
      </c>
      <c r="I78" s="373"/>
      <c r="J78" s="377">
        <f t="shared" si="10"/>
        <v>46.332759065440257</v>
      </c>
      <c r="K78" s="377">
        <f t="shared" si="9"/>
        <v>99.694649509916147</v>
      </c>
      <c r="M78" s="205"/>
    </row>
    <row r="79" spans="1:14">
      <c r="A79" s="224"/>
      <c r="B79" s="225" t="s">
        <v>82</v>
      </c>
      <c r="C79" s="234">
        <v>3440802863</v>
      </c>
      <c r="D79" s="234">
        <v>3368499728.8100009</v>
      </c>
      <c r="E79" s="234">
        <v>1286469382.4400001</v>
      </c>
      <c r="F79" s="233">
        <v>778094018.83000004</v>
      </c>
      <c r="G79" s="234">
        <v>1031909776.4399999</v>
      </c>
      <c r="H79" s="234">
        <v>1285697582.4400001</v>
      </c>
      <c r="I79" s="373"/>
      <c r="J79" s="377">
        <f t="shared" si="10"/>
        <v>38.168255483107963</v>
      </c>
      <c r="K79" s="377">
        <f t="shared" si="9"/>
        <v>99.940006345231765</v>
      </c>
      <c r="M79" s="205"/>
    </row>
    <row r="80" spans="1:14">
      <c r="A80" s="224"/>
      <c r="B80" s="225" t="s">
        <v>550</v>
      </c>
      <c r="C80" s="234">
        <v>761384118</v>
      </c>
      <c r="D80" s="234">
        <v>761384118</v>
      </c>
      <c r="E80" s="234">
        <v>726862424.27999997</v>
      </c>
      <c r="F80" s="233">
        <v>716547935.25999999</v>
      </c>
      <c r="G80" s="234">
        <v>721186966.66999996</v>
      </c>
      <c r="H80" s="234">
        <v>726448381.29999995</v>
      </c>
      <c r="I80" s="373"/>
      <c r="J80" s="377">
        <f t="shared" si="10"/>
        <v>95.411549062545589</v>
      </c>
      <c r="K80" s="377">
        <f t="shared" si="9"/>
        <v>99.943036953600924</v>
      </c>
      <c r="M80" s="205"/>
    </row>
    <row r="81" spans="1:13" ht="17.25" customHeight="1">
      <c r="A81" s="464" t="s">
        <v>780</v>
      </c>
      <c r="B81" s="464"/>
      <c r="C81" s="236">
        <f t="shared" ref="C81:H81" si="11">SUM(C82:C84)</f>
        <v>32544136601</v>
      </c>
      <c r="D81" s="236">
        <f t="shared" si="11"/>
        <v>32512974258.099998</v>
      </c>
      <c r="E81" s="236">
        <f t="shared" si="11"/>
        <v>17084819355.130001</v>
      </c>
      <c r="F81" s="236">
        <f t="shared" si="11"/>
        <v>9662808897.2699966</v>
      </c>
      <c r="G81" s="236">
        <f t="shared" si="11"/>
        <v>12421811318.080004</v>
      </c>
      <c r="H81" s="236">
        <f t="shared" si="11"/>
        <v>15068032316.559999</v>
      </c>
      <c r="I81" s="375"/>
      <c r="J81" s="376">
        <f t="shared" si="10"/>
        <v>46.344675196259786</v>
      </c>
      <c r="K81" s="376">
        <f t="shared" si="9"/>
        <v>88.195444173868736</v>
      </c>
      <c r="M81" s="205"/>
    </row>
    <row r="82" spans="1:13">
      <c r="A82" s="224"/>
      <c r="B82" s="225" t="s">
        <v>813</v>
      </c>
      <c r="C82" s="234">
        <v>190675499</v>
      </c>
      <c r="D82" s="234">
        <v>190675499</v>
      </c>
      <c r="E82" s="234">
        <v>114405300</v>
      </c>
      <c r="F82" s="233">
        <v>0</v>
      </c>
      <c r="G82" s="234">
        <v>0</v>
      </c>
      <c r="H82" s="234">
        <v>114405300</v>
      </c>
      <c r="I82" s="373"/>
      <c r="J82" s="377">
        <f t="shared" si="10"/>
        <v>60.000000314670743</v>
      </c>
      <c r="K82" s="377">
        <f t="shared" si="9"/>
        <v>100</v>
      </c>
      <c r="M82" s="366"/>
    </row>
    <row r="83" spans="1:13">
      <c r="A83" s="224"/>
      <c r="B83" s="225" t="s">
        <v>838</v>
      </c>
      <c r="C83" s="234">
        <v>31614624147</v>
      </c>
      <c r="D83" s="234">
        <v>31581887955.889999</v>
      </c>
      <c r="E83" s="234">
        <v>16404836481.130001</v>
      </c>
      <c r="F83" s="233">
        <v>9355471940.8199959</v>
      </c>
      <c r="G83" s="234">
        <v>12044066650.660004</v>
      </c>
      <c r="H83" s="234">
        <v>14506510077.059999</v>
      </c>
      <c r="I83" s="373"/>
      <c r="J83" s="377">
        <f t="shared" si="10"/>
        <v>45.933004693452936</v>
      </c>
      <c r="K83" s="377">
        <f t="shared" si="9"/>
        <v>88.428251593646849</v>
      </c>
      <c r="M83" s="366"/>
    </row>
    <row r="84" spans="1:13">
      <c r="A84" s="224"/>
      <c r="B84" s="225" t="s">
        <v>782</v>
      </c>
      <c r="C84" s="234">
        <v>738836955</v>
      </c>
      <c r="D84" s="234">
        <v>740410803.20999992</v>
      </c>
      <c r="E84" s="234">
        <v>565577574</v>
      </c>
      <c r="F84" s="233">
        <v>307336956.45000005</v>
      </c>
      <c r="G84" s="234">
        <v>377744667.4199999</v>
      </c>
      <c r="H84" s="234">
        <v>447116939.5</v>
      </c>
      <c r="I84" s="373"/>
      <c r="J84" s="377">
        <f t="shared" si="10"/>
        <v>60.387684453219123</v>
      </c>
      <c r="K84" s="377">
        <f t="shared" si="9"/>
        <v>79.054927220293209</v>
      </c>
      <c r="M84" s="366"/>
    </row>
    <row r="85" spans="1:13">
      <c r="A85" s="464" t="s">
        <v>87</v>
      </c>
      <c r="B85" s="464"/>
      <c r="C85" s="236">
        <f t="shared" ref="C85:H85" si="12">SUM(C86:C92)</f>
        <v>322146124737.38403</v>
      </c>
      <c r="D85" s="236">
        <f t="shared" si="12"/>
        <v>322149216495.23016</v>
      </c>
      <c r="E85" s="236">
        <f t="shared" si="12"/>
        <v>177880393697.29996</v>
      </c>
      <c r="F85" s="236">
        <f t="shared" si="12"/>
        <v>115930010255.41998</v>
      </c>
      <c r="G85" s="236">
        <f t="shared" si="12"/>
        <v>143322474623.79001</v>
      </c>
      <c r="H85" s="236">
        <f t="shared" si="12"/>
        <v>177876837347.55997</v>
      </c>
      <c r="I85" s="375">
        <f>SUM(I86:I90)</f>
        <v>0</v>
      </c>
      <c r="J85" s="376">
        <f t="shared" si="10"/>
        <v>55.215666604048273</v>
      </c>
      <c r="K85" s="376">
        <f t="shared" si="9"/>
        <v>99.998000707292093</v>
      </c>
      <c r="M85" s="205"/>
    </row>
    <row r="86" spans="1:13">
      <c r="A86" s="224"/>
      <c r="B86" s="225" t="s">
        <v>784</v>
      </c>
      <c r="C86" s="234">
        <v>292583472824</v>
      </c>
      <c r="D86" s="234">
        <v>292586614224.00006</v>
      </c>
      <c r="E86" s="234">
        <v>163188912878.33997</v>
      </c>
      <c r="F86" s="233">
        <v>107153239602.67999</v>
      </c>
      <c r="G86" s="234">
        <v>131576102154.36</v>
      </c>
      <c r="H86" s="234">
        <v>163188912878.33997</v>
      </c>
      <c r="I86" s="373"/>
      <c r="J86" s="377">
        <f t="shared" si="10"/>
        <v>55.774565528621523</v>
      </c>
      <c r="K86" s="377">
        <f t="shared" si="9"/>
        <v>100</v>
      </c>
      <c r="M86" s="205"/>
    </row>
    <row r="87" spans="1:13">
      <c r="A87" s="224"/>
      <c r="B87" s="225" t="s">
        <v>788</v>
      </c>
      <c r="C87" s="234">
        <v>134662877.27999997</v>
      </c>
      <c r="D87" s="234">
        <v>134662877.27999997</v>
      </c>
      <c r="E87" s="234">
        <v>76790662.560000002</v>
      </c>
      <c r="F87" s="233">
        <v>58397683.679999992</v>
      </c>
      <c r="G87" s="233">
        <v>67594173.120000005</v>
      </c>
      <c r="H87" s="234">
        <v>76790662.560000002</v>
      </c>
      <c r="I87" s="373"/>
      <c r="J87" s="377">
        <f t="shared" si="10"/>
        <v>57.024373837142782</v>
      </c>
      <c r="K87" s="377">
        <f t="shared" si="9"/>
        <v>100</v>
      </c>
      <c r="M87" s="205"/>
    </row>
    <row r="88" spans="1:13">
      <c r="A88" s="224"/>
      <c r="B88" s="225" t="s">
        <v>792</v>
      </c>
      <c r="C88" s="234">
        <v>3601832410</v>
      </c>
      <c r="D88" s="234">
        <v>3601832410</v>
      </c>
      <c r="E88" s="234">
        <v>1800916179</v>
      </c>
      <c r="F88" s="233">
        <v>1241208887</v>
      </c>
      <c r="G88" s="234">
        <v>1521062533</v>
      </c>
      <c r="H88" s="234">
        <v>1800916179</v>
      </c>
      <c r="I88" s="373"/>
      <c r="J88" s="377">
        <f t="shared" si="10"/>
        <v>49.999999278145204</v>
      </c>
      <c r="K88" s="377">
        <f t="shared" si="9"/>
        <v>100</v>
      </c>
      <c r="M88" s="205"/>
    </row>
    <row r="89" spans="1:13">
      <c r="A89" s="224"/>
      <c r="B89" s="225" t="s">
        <v>814</v>
      </c>
      <c r="C89" s="234">
        <v>6652760163.04</v>
      </c>
      <c r="D89" s="234">
        <v>6652760163.0300007</v>
      </c>
      <c r="E89" s="234">
        <v>3326380079.9699998</v>
      </c>
      <c r="F89" s="233">
        <v>2217586718.9399996</v>
      </c>
      <c r="G89" s="234">
        <v>2771983399.46</v>
      </c>
      <c r="H89" s="234">
        <v>3326380079.9699998</v>
      </c>
      <c r="I89" s="373"/>
      <c r="J89" s="377">
        <f t="shared" si="10"/>
        <v>49.99999997677655</v>
      </c>
      <c r="K89" s="377">
        <f t="shared" si="9"/>
        <v>100</v>
      </c>
      <c r="M89" s="205"/>
    </row>
    <row r="90" spans="1:13">
      <c r="A90" s="224"/>
      <c r="B90" s="225" t="s">
        <v>786</v>
      </c>
      <c r="C90" s="234">
        <v>6441040768</v>
      </c>
      <c r="D90" s="234">
        <v>6441040768</v>
      </c>
      <c r="E90" s="234">
        <v>3220520385</v>
      </c>
      <c r="F90" s="233">
        <v>1073506795</v>
      </c>
      <c r="G90" s="234">
        <v>2147013590</v>
      </c>
      <c r="H90" s="234">
        <v>3220520385</v>
      </c>
      <c r="I90" s="373"/>
      <c r="J90" s="377">
        <f t="shared" si="10"/>
        <v>50.000000015525437</v>
      </c>
      <c r="K90" s="377">
        <f t="shared" si="9"/>
        <v>100</v>
      </c>
      <c r="M90" s="205"/>
    </row>
    <row r="91" spans="1:13">
      <c r="A91" s="224"/>
      <c r="B91" s="225" t="s">
        <v>790</v>
      </c>
      <c r="C91" s="234">
        <v>474623838</v>
      </c>
      <c r="D91" s="234">
        <v>474623838</v>
      </c>
      <c r="E91" s="234">
        <v>237311919</v>
      </c>
      <c r="F91" s="233">
        <v>79103973</v>
      </c>
      <c r="G91" s="234">
        <v>158207946</v>
      </c>
      <c r="H91" s="234">
        <v>237311919</v>
      </c>
      <c r="I91" s="373"/>
      <c r="J91" s="377">
        <f t="shared" si="10"/>
        <v>50</v>
      </c>
      <c r="K91" s="377">
        <f t="shared" si="9"/>
        <v>100</v>
      </c>
      <c r="M91" s="205"/>
    </row>
    <row r="92" spans="1:13">
      <c r="A92" s="224"/>
      <c r="B92" s="225" t="s">
        <v>815</v>
      </c>
      <c r="C92" s="234">
        <v>12257731857.063999</v>
      </c>
      <c r="D92" s="234">
        <v>12257682214.920029</v>
      </c>
      <c r="E92" s="234">
        <v>6029561593.4300003</v>
      </c>
      <c r="F92" s="233">
        <v>4106966595.1199989</v>
      </c>
      <c r="G92" s="234">
        <v>5080510827.8500004</v>
      </c>
      <c r="H92" s="234">
        <v>6026005243.6899986</v>
      </c>
      <c r="I92" s="373"/>
      <c r="J92" s="377">
        <f t="shared" si="10"/>
        <v>49.161049683235838</v>
      </c>
      <c r="K92" s="377">
        <f t="shared" si="9"/>
        <v>99.941018104137513</v>
      </c>
      <c r="M92" s="205"/>
    </row>
    <row r="93" spans="1:13">
      <c r="A93" s="464" t="s">
        <v>90</v>
      </c>
      <c r="B93" s="464"/>
      <c r="C93" s="236">
        <f t="shared" ref="C93:H93" si="13">+C94</f>
        <v>3196945.9499999997</v>
      </c>
      <c r="D93" s="236">
        <f t="shared" si="13"/>
        <v>4077449.84</v>
      </c>
      <c r="E93" s="236">
        <f t="shared" si="13"/>
        <v>2070316.1300000001</v>
      </c>
      <c r="F93" s="236">
        <f t="shared" si="13"/>
        <v>1036092.31</v>
      </c>
      <c r="G93" s="236">
        <f t="shared" si="13"/>
        <v>1289910.51</v>
      </c>
      <c r="H93" s="236">
        <f t="shared" si="13"/>
        <v>1672157.5400000003</v>
      </c>
      <c r="I93" s="375"/>
      <c r="J93" s="376">
        <f t="shared" si="10"/>
        <v>41.009886218489946</v>
      </c>
      <c r="K93" s="376">
        <f t="shared" si="9"/>
        <v>80.7682225805776</v>
      </c>
      <c r="M93" s="205"/>
    </row>
    <row r="94" spans="1:13" ht="17.25" customHeight="1">
      <c r="A94" s="224"/>
      <c r="B94" s="225" t="s">
        <v>816</v>
      </c>
      <c r="C94" s="234">
        <v>3196945.9499999997</v>
      </c>
      <c r="D94" s="235">
        <v>4077449.84</v>
      </c>
      <c r="E94" s="235">
        <v>2070316.1300000001</v>
      </c>
      <c r="F94" s="235">
        <v>1036092.31</v>
      </c>
      <c r="G94" s="235">
        <v>1289910.51</v>
      </c>
      <c r="H94" s="234">
        <v>1672157.5400000003</v>
      </c>
      <c r="I94" s="373"/>
      <c r="J94" s="377">
        <f t="shared" si="10"/>
        <v>41.009886218489946</v>
      </c>
      <c r="K94" s="377">
        <f t="shared" si="9"/>
        <v>80.7682225805776</v>
      </c>
      <c r="M94" s="205"/>
    </row>
    <row r="95" spans="1:13">
      <c r="A95" s="464" t="s">
        <v>841</v>
      </c>
      <c r="B95" s="464"/>
      <c r="C95" s="236">
        <f t="shared" ref="C95:H95" si="14">SUM(C96:C100)</f>
        <v>73372895187.799973</v>
      </c>
      <c r="D95" s="236">
        <f t="shared" si="14"/>
        <v>75203375909.783508</v>
      </c>
      <c r="E95" s="236">
        <f t="shared" si="14"/>
        <v>36375421539.513161</v>
      </c>
      <c r="F95" s="236">
        <f t="shared" si="14"/>
        <v>20606011301.112164</v>
      </c>
      <c r="G95" s="236">
        <f t="shared" si="14"/>
        <v>26050881275.168381</v>
      </c>
      <c r="H95" s="236">
        <f t="shared" si="14"/>
        <v>31504378746.580521</v>
      </c>
      <c r="I95" s="375"/>
      <c r="J95" s="376">
        <f t="shared" si="10"/>
        <v>41.892240029721847</v>
      </c>
      <c r="K95" s="376">
        <f t="shared" si="9"/>
        <v>86.608972248908728</v>
      </c>
      <c r="M95" s="205"/>
    </row>
    <row r="96" spans="1:13">
      <c r="A96" s="224"/>
      <c r="B96" s="225" t="s">
        <v>817</v>
      </c>
      <c r="C96" s="234">
        <v>2496333310.7999983</v>
      </c>
      <c r="D96" s="235">
        <v>2614071614.5810032</v>
      </c>
      <c r="E96" s="235">
        <v>1280899332.5869999</v>
      </c>
      <c r="F96" s="235">
        <v>662551682.97499967</v>
      </c>
      <c r="G96" s="235">
        <v>862658741.46200013</v>
      </c>
      <c r="H96" s="234">
        <v>1010301436.515</v>
      </c>
      <c r="I96" s="373"/>
      <c r="J96" s="377">
        <f t="shared" si="10"/>
        <v>38.648575306034083</v>
      </c>
      <c r="K96" s="377">
        <f t="shared" si="9"/>
        <v>78.874382304073805</v>
      </c>
      <c r="M96" s="205"/>
    </row>
    <row r="97" spans="1:13">
      <c r="A97" s="224"/>
      <c r="B97" s="225" t="s">
        <v>603</v>
      </c>
      <c r="C97" s="234">
        <v>5268559604</v>
      </c>
      <c r="D97" s="235">
        <v>6983353107.7099981</v>
      </c>
      <c r="E97" s="235">
        <v>3142735665.7700005</v>
      </c>
      <c r="F97" s="235">
        <v>1721855283.3499987</v>
      </c>
      <c r="G97" s="235">
        <v>2183675190.0700006</v>
      </c>
      <c r="H97" s="234">
        <v>2681585529.7800012</v>
      </c>
      <c r="I97" s="373"/>
      <c r="J97" s="377">
        <f t="shared" si="10"/>
        <v>38.39968405463253</v>
      </c>
      <c r="K97" s="377">
        <f t="shared" si="9"/>
        <v>85.326473969390833</v>
      </c>
      <c r="M97" s="205"/>
    </row>
    <row r="98" spans="1:13">
      <c r="A98" s="224"/>
      <c r="B98" s="225" t="s">
        <v>818</v>
      </c>
      <c r="C98" s="234">
        <v>56046233931.47998</v>
      </c>
      <c r="D98" s="235">
        <v>56338104855.542595</v>
      </c>
      <c r="E98" s="235">
        <v>27357891906.531559</v>
      </c>
      <c r="F98" s="235">
        <v>15318310441.255163</v>
      </c>
      <c r="G98" s="235">
        <v>19363615443.212379</v>
      </c>
      <c r="H98" s="234">
        <v>23413137474.351624</v>
      </c>
      <c r="I98" s="373"/>
      <c r="J98" s="377">
        <f t="shared" si="10"/>
        <v>41.558262448454045</v>
      </c>
      <c r="K98" s="377">
        <f t="shared" si="9"/>
        <v>85.580926901615015</v>
      </c>
      <c r="M98" s="205"/>
    </row>
    <row r="99" spans="1:13">
      <c r="A99" s="224"/>
      <c r="B99" s="225" t="s">
        <v>819</v>
      </c>
      <c r="C99" s="234">
        <v>267670055.52000031</v>
      </c>
      <c r="D99" s="235">
        <v>254821939.13990015</v>
      </c>
      <c r="E99" s="235">
        <v>123107741.77459995</v>
      </c>
      <c r="F99" s="235">
        <v>63338220.46199999</v>
      </c>
      <c r="G99" s="235">
        <v>81065723.66399999</v>
      </c>
      <c r="H99" s="234">
        <v>99986407.593899891</v>
      </c>
      <c r="I99" s="373"/>
      <c r="J99" s="377">
        <f t="shared" si="10"/>
        <v>39.237754775504719</v>
      </c>
      <c r="K99" s="377">
        <f t="shared" si="9"/>
        <v>81.218618872050058</v>
      </c>
      <c r="M99" s="205"/>
    </row>
    <row r="100" spans="1:13">
      <c r="A100" s="224"/>
      <c r="B100" s="225" t="s">
        <v>820</v>
      </c>
      <c r="C100" s="234">
        <v>9294098286</v>
      </c>
      <c r="D100" s="235">
        <v>9013024392.8100071</v>
      </c>
      <c r="E100" s="235">
        <v>4470786892.8500004</v>
      </c>
      <c r="F100" s="235">
        <v>2839955673.0699992</v>
      </c>
      <c r="G100" s="235">
        <v>3559866176.7599983</v>
      </c>
      <c r="H100" s="234">
        <v>4299367898.3399954</v>
      </c>
      <c r="I100" s="373"/>
      <c r="J100" s="377">
        <f t="shared" si="10"/>
        <v>47.701722651164083</v>
      </c>
      <c r="K100" s="377">
        <f t="shared" si="9"/>
        <v>96.165798133117235</v>
      </c>
      <c r="M100" s="205"/>
    </row>
    <row r="101" spans="1:13">
      <c r="A101" s="464" t="s">
        <v>842</v>
      </c>
      <c r="B101" s="464"/>
      <c r="C101" s="236">
        <f t="shared" ref="C101:H101" si="15">SUM(C102:C107)</f>
        <v>4234222002.98</v>
      </c>
      <c r="D101" s="236">
        <f t="shared" si="15"/>
        <v>4295275753.3600006</v>
      </c>
      <c r="E101" s="236">
        <f t="shared" si="15"/>
        <v>1943132874.9700007</v>
      </c>
      <c r="F101" s="236">
        <f t="shared" si="15"/>
        <v>951333707.70000005</v>
      </c>
      <c r="G101" s="236">
        <f t="shared" si="15"/>
        <v>1215975283</v>
      </c>
      <c r="H101" s="236">
        <f t="shared" si="15"/>
        <v>1542379944.9999995</v>
      </c>
      <c r="I101" s="375"/>
      <c r="J101" s="376">
        <f t="shared" si="10"/>
        <v>35.908752628826342</v>
      </c>
      <c r="K101" s="376">
        <f t="shared" si="9"/>
        <v>79.375937943709161</v>
      </c>
      <c r="M101" s="205"/>
    </row>
    <row r="102" spans="1:13">
      <c r="A102" s="224"/>
      <c r="B102" s="225" t="s">
        <v>821</v>
      </c>
      <c r="C102" s="235">
        <v>116994446</v>
      </c>
      <c r="D102" s="234">
        <v>114038218</v>
      </c>
      <c r="E102" s="234">
        <v>50383429</v>
      </c>
      <c r="F102" s="233">
        <v>30000955</v>
      </c>
      <c r="G102" s="234">
        <v>38949838</v>
      </c>
      <c r="H102" s="234">
        <v>46047274</v>
      </c>
      <c r="I102" s="373"/>
      <c r="J102" s="377">
        <f t="shared" si="10"/>
        <v>40.378808795486435</v>
      </c>
      <c r="K102" s="377">
        <f t="shared" si="9"/>
        <v>91.393688190615208</v>
      </c>
      <c r="M102" s="366"/>
    </row>
    <row r="103" spans="1:13">
      <c r="A103" s="224"/>
      <c r="B103" s="225" t="s">
        <v>822</v>
      </c>
      <c r="C103" s="235">
        <v>569561871.29999995</v>
      </c>
      <c r="D103" s="234">
        <v>608017441.89999962</v>
      </c>
      <c r="E103" s="234">
        <v>283488033.60000008</v>
      </c>
      <c r="F103" s="233">
        <v>138004638.69999999</v>
      </c>
      <c r="G103" s="234">
        <v>138004639</v>
      </c>
      <c r="H103" s="234">
        <v>238407388.8899999</v>
      </c>
      <c r="I103" s="373"/>
      <c r="J103" s="377">
        <f t="shared" si="10"/>
        <v>39.210616745631235</v>
      </c>
      <c r="K103" s="377">
        <f t="shared" si="9"/>
        <v>84.097866799694017</v>
      </c>
      <c r="M103" s="366"/>
    </row>
    <row r="104" spans="1:13">
      <c r="A104" s="224"/>
      <c r="B104" s="225" t="s">
        <v>823</v>
      </c>
      <c r="C104" s="235">
        <v>1215694840.4300001</v>
      </c>
      <c r="D104" s="234">
        <v>1283314434.7100005</v>
      </c>
      <c r="E104" s="234">
        <v>617735574.1200006</v>
      </c>
      <c r="F104" s="233">
        <v>285555125</v>
      </c>
      <c r="G104" s="234">
        <v>381139499</v>
      </c>
      <c r="H104" s="234">
        <v>466362868.94999951</v>
      </c>
      <c r="I104" s="373"/>
      <c r="J104" s="377">
        <f t="shared" si="10"/>
        <v>36.340498971741617</v>
      </c>
      <c r="K104" s="377">
        <f t="shared" si="9"/>
        <v>75.49554995506935</v>
      </c>
      <c r="M104" s="366"/>
    </row>
    <row r="105" spans="1:13">
      <c r="A105" s="224"/>
      <c r="B105" s="225" t="s">
        <v>824</v>
      </c>
      <c r="C105" s="235">
        <v>300703559.25</v>
      </c>
      <c r="D105" s="234">
        <v>328902483.75</v>
      </c>
      <c r="E105" s="234">
        <v>160134626.25</v>
      </c>
      <c r="F105" s="233">
        <v>93085788</v>
      </c>
      <c r="G105" s="234">
        <v>122673487</v>
      </c>
      <c r="H105" s="234">
        <v>146821065.16</v>
      </c>
      <c r="I105" s="373"/>
      <c r="J105" s="377">
        <f t="shared" si="10"/>
        <v>44.63969486822095</v>
      </c>
      <c r="K105" s="377">
        <f t="shared" si="9"/>
        <v>91.686019818589983</v>
      </c>
      <c r="M105" s="366"/>
    </row>
    <row r="106" spans="1:13">
      <c r="A106" s="224"/>
      <c r="B106" s="225" t="s">
        <v>605</v>
      </c>
      <c r="C106" s="235">
        <v>173149108</v>
      </c>
      <c r="D106" s="234">
        <v>169275540</v>
      </c>
      <c r="E106" s="234">
        <v>74225405</v>
      </c>
      <c r="F106" s="233">
        <v>45322849</v>
      </c>
      <c r="G106" s="234">
        <v>58464822</v>
      </c>
      <c r="H106" s="234">
        <v>69108779</v>
      </c>
      <c r="I106" s="373"/>
      <c r="J106" s="377">
        <f t="shared" si="10"/>
        <v>40.826205014616995</v>
      </c>
      <c r="K106" s="377">
        <f t="shared" si="9"/>
        <v>93.10663781490986</v>
      </c>
      <c r="M106" s="366"/>
    </row>
    <row r="107" spans="1:13">
      <c r="A107" s="230"/>
      <c r="B107" s="231" t="s">
        <v>825</v>
      </c>
      <c r="C107" s="238">
        <v>1858118178</v>
      </c>
      <c r="D107" s="239">
        <v>1791727635</v>
      </c>
      <c r="E107" s="239">
        <v>757165807</v>
      </c>
      <c r="F107" s="240">
        <v>359364352</v>
      </c>
      <c r="G107" s="239">
        <v>476742998</v>
      </c>
      <c r="H107" s="239">
        <v>575632569</v>
      </c>
      <c r="I107" s="378"/>
      <c r="J107" s="379">
        <f t="shared" si="10"/>
        <v>32.127236180068181</v>
      </c>
      <c r="K107" s="379">
        <f t="shared" si="9"/>
        <v>76.024638682607602</v>
      </c>
      <c r="M107" s="366"/>
    </row>
    <row r="108" spans="1:13">
      <c r="A108" s="281" t="s">
        <v>406</v>
      </c>
      <c r="B108" s="225"/>
      <c r="C108" s="374"/>
      <c r="D108" s="373"/>
      <c r="E108" s="373"/>
      <c r="F108" s="372"/>
      <c r="G108" s="373"/>
      <c r="H108" s="373"/>
      <c r="I108" s="373"/>
      <c r="J108" s="377"/>
      <c r="K108" s="377"/>
      <c r="M108" s="366"/>
    </row>
    <row r="109" spans="1:13">
      <c r="A109" s="272" t="s">
        <v>669</v>
      </c>
      <c r="B109" s="225"/>
      <c r="C109" s="374"/>
      <c r="D109" s="373"/>
      <c r="E109" s="373"/>
      <c r="F109" s="372"/>
      <c r="G109" s="373"/>
      <c r="H109" s="373"/>
      <c r="I109" s="373"/>
      <c r="J109" s="377"/>
      <c r="K109" s="377"/>
      <c r="M109" s="366"/>
    </row>
    <row r="110" spans="1:13">
      <c r="A110" s="466" t="s">
        <v>832</v>
      </c>
      <c r="B110" s="466"/>
      <c r="C110" s="466"/>
      <c r="D110" s="466"/>
      <c r="E110" s="466"/>
      <c r="F110" s="466"/>
      <c r="G110" s="466"/>
      <c r="H110" s="466"/>
      <c r="I110" s="466"/>
      <c r="J110" s="466"/>
      <c r="K110" s="466"/>
    </row>
    <row r="111" spans="1:13">
      <c r="A111" s="466" t="s">
        <v>834</v>
      </c>
      <c r="B111" s="466"/>
      <c r="C111" s="466"/>
      <c r="D111" s="466"/>
      <c r="E111" s="466"/>
      <c r="F111" s="466"/>
      <c r="G111" s="466"/>
      <c r="H111" s="466"/>
      <c r="I111" s="466"/>
      <c r="J111" s="466"/>
      <c r="K111" s="466"/>
    </row>
    <row r="112" spans="1:13" ht="71.25" customHeight="1">
      <c r="A112" s="466" t="s">
        <v>833</v>
      </c>
      <c r="B112" s="466"/>
      <c r="C112" s="466"/>
      <c r="D112" s="466"/>
      <c r="E112" s="466"/>
      <c r="F112" s="466"/>
      <c r="G112" s="466"/>
      <c r="H112" s="466"/>
      <c r="I112" s="466"/>
      <c r="J112" s="466"/>
      <c r="K112" s="466"/>
    </row>
    <row r="113" spans="1:11" ht="56.25" customHeight="1">
      <c r="A113" s="466" t="s">
        <v>836</v>
      </c>
      <c r="B113" s="466"/>
      <c r="C113" s="466"/>
      <c r="D113" s="466"/>
      <c r="E113" s="466"/>
      <c r="F113" s="466"/>
      <c r="G113" s="466"/>
      <c r="H113" s="466"/>
      <c r="I113" s="466"/>
      <c r="J113" s="466"/>
      <c r="K113" s="466"/>
    </row>
    <row r="114" spans="1:11" s="381" customFormat="1" ht="23.25" customHeight="1">
      <c r="A114" s="466" t="s">
        <v>839</v>
      </c>
      <c r="B114" s="466"/>
      <c r="C114" s="466"/>
      <c r="D114" s="466"/>
      <c r="E114" s="466"/>
      <c r="F114" s="466"/>
      <c r="G114" s="466"/>
      <c r="H114" s="466"/>
      <c r="I114" s="466"/>
      <c r="J114" s="466"/>
      <c r="K114" s="466"/>
    </row>
    <row r="115" spans="1:11" ht="18" customHeight="1">
      <c r="A115" s="466" t="s">
        <v>840</v>
      </c>
      <c r="B115" s="466"/>
      <c r="C115" s="466"/>
      <c r="D115" s="466"/>
      <c r="E115" s="466"/>
      <c r="F115" s="466"/>
      <c r="G115" s="466"/>
      <c r="H115" s="466"/>
      <c r="I115" s="466"/>
      <c r="J115" s="466"/>
      <c r="K115" s="466"/>
    </row>
    <row r="116" spans="1:11" ht="12.75" customHeight="1">
      <c r="A116" s="466" t="s">
        <v>843</v>
      </c>
      <c r="B116" s="466"/>
      <c r="C116" s="466"/>
      <c r="D116" s="466"/>
      <c r="E116" s="466"/>
      <c r="F116" s="466"/>
      <c r="G116" s="466"/>
      <c r="H116" s="466"/>
      <c r="I116" s="466"/>
      <c r="J116" s="466"/>
      <c r="K116" s="466"/>
    </row>
    <row r="117" spans="1:11" ht="12.75" customHeight="1">
      <c r="A117" s="466" t="s">
        <v>844</v>
      </c>
      <c r="B117" s="466"/>
      <c r="C117" s="466"/>
      <c r="D117" s="466"/>
      <c r="E117" s="466"/>
      <c r="F117" s="466"/>
      <c r="G117" s="466"/>
      <c r="H117" s="466"/>
      <c r="I117" s="466"/>
      <c r="J117" s="466"/>
      <c r="K117" s="466"/>
    </row>
    <row r="118" spans="1:11" ht="12.75" customHeight="1">
      <c r="A118" s="447" t="s">
        <v>408</v>
      </c>
      <c r="B118" s="447"/>
      <c r="C118" s="447"/>
      <c r="D118" s="447"/>
      <c r="E118" s="447"/>
      <c r="F118" s="447"/>
      <c r="G118" s="447"/>
      <c r="H118" s="447"/>
      <c r="I118" s="447"/>
      <c r="J118" s="447"/>
      <c r="K118" s="447"/>
    </row>
    <row r="119" spans="1:11">
      <c r="D119" s="360"/>
      <c r="F119" s="211"/>
      <c r="G119" s="211"/>
    </row>
    <row r="120" spans="1:11">
      <c r="D120" s="210"/>
      <c r="E120" s="210"/>
      <c r="F120" s="361"/>
      <c r="G120" s="361"/>
    </row>
    <row r="121" spans="1:11">
      <c r="D121" s="362"/>
      <c r="F121" s="211"/>
      <c r="G121" s="211"/>
    </row>
    <row r="122" spans="1:11">
      <c r="D122" s="362"/>
      <c r="F122" s="211"/>
      <c r="G122" s="211"/>
    </row>
    <row r="123" spans="1:11">
      <c r="D123" s="362"/>
      <c r="F123" s="211"/>
      <c r="G123" s="211"/>
    </row>
    <row r="124" spans="1:11">
      <c r="D124" s="362"/>
      <c r="E124" s="211"/>
      <c r="F124" s="211"/>
      <c r="G124" s="211"/>
    </row>
    <row r="125" spans="1:11">
      <c r="D125" s="363"/>
      <c r="E125" s="363"/>
      <c r="F125" s="208"/>
      <c r="G125" s="363"/>
    </row>
    <row r="126" spans="1:11">
      <c r="D126" s="211"/>
      <c r="E126" s="211"/>
      <c r="F126" s="208"/>
      <c r="G126" s="211"/>
      <c r="H126" s="211"/>
      <c r="I126" s="211"/>
      <c r="J126" s="211"/>
    </row>
    <row r="127" spans="1:11">
      <c r="A127" s="206"/>
      <c r="F127" s="208"/>
      <c r="G127" s="364"/>
      <c r="H127" s="364"/>
      <c r="I127" s="364"/>
      <c r="J127" s="364"/>
    </row>
    <row r="133" spans="1:3">
      <c r="A133" s="206"/>
      <c r="B133" s="365"/>
      <c r="C133" s="366"/>
    </row>
    <row r="134" spans="1:3">
      <c r="A134" s="206"/>
      <c r="B134" s="365"/>
      <c r="C134" s="366"/>
    </row>
    <row r="135" spans="1:3">
      <c r="A135" s="206"/>
      <c r="B135" s="365"/>
      <c r="C135" s="366"/>
    </row>
    <row r="136" spans="1:3">
      <c r="A136" s="206"/>
      <c r="B136" s="365"/>
      <c r="C136" s="366"/>
    </row>
    <row r="137" spans="1:3">
      <c r="A137" s="206"/>
      <c r="B137" s="365"/>
      <c r="C137" s="366"/>
    </row>
    <row r="138" spans="1:3">
      <c r="A138" s="206"/>
      <c r="B138" s="365"/>
      <c r="C138" s="366"/>
    </row>
    <row r="139" spans="1:3">
      <c r="A139" s="206"/>
      <c r="B139" s="365"/>
      <c r="C139" s="366"/>
    </row>
  </sheetData>
  <mergeCells count="30">
    <mergeCell ref="A112:K112"/>
    <mergeCell ref="A113:K113"/>
    <mergeCell ref="A114:K114"/>
    <mergeCell ref="A115:K115"/>
    <mergeCell ref="A85:B85"/>
    <mergeCell ref="A93:B93"/>
    <mergeCell ref="A116:K116"/>
    <mergeCell ref="A117:K117"/>
    <mergeCell ref="A118:K118"/>
    <mergeCell ref="A1:B1"/>
    <mergeCell ref="A7:A10"/>
    <mergeCell ref="B7:B10"/>
    <mergeCell ref="C7:H7"/>
    <mergeCell ref="J7:K8"/>
    <mergeCell ref="A110:K110"/>
    <mergeCell ref="A111:K111"/>
    <mergeCell ref="A95:B95"/>
    <mergeCell ref="A101:B101"/>
    <mergeCell ref="A14:B14"/>
    <mergeCell ref="A16:B16"/>
    <mergeCell ref="A48:B48"/>
    <mergeCell ref="A71:B71"/>
    <mergeCell ref="A73:B73"/>
    <mergeCell ref="A81:B81"/>
    <mergeCell ref="A12:B12"/>
    <mergeCell ref="C8:C9"/>
    <mergeCell ref="D8:D9"/>
    <mergeCell ref="E8:E9"/>
    <mergeCell ref="F8:H8"/>
    <mergeCell ref="A11:B11"/>
  </mergeCells>
  <printOptions horizontalCentered="1"/>
  <pageMargins left="0.39370078740157483" right="0.39370078740157483" top="0.19685039370078741" bottom="0.19685039370078741" header="0.39370078740157483" footer="0.39370078740157483"/>
  <pageSetup scale="57" fitToHeight="99" orientation="landscape" r:id="rId1"/>
  <rowBreaks count="1" manualBreakCount="1">
    <brk id="47"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Anexo 9 </vt:lpstr>
      <vt:lpstr>Anexo 10</vt:lpstr>
      <vt:lpstr>Anexo 11 </vt:lpstr>
      <vt:lpstr>Anexo 12 </vt:lpstr>
      <vt:lpstr>Anexo 13</vt:lpstr>
      <vt:lpstr>Anexo 14</vt:lpstr>
      <vt:lpstr>Anexo 15</vt:lpstr>
      <vt:lpstr>Anexo 16</vt:lpstr>
      <vt:lpstr>Anexo 17</vt:lpstr>
      <vt:lpstr>Anexo 18</vt:lpstr>
      <vt:lpstr>'Anexo 10'!Área_de_impresión</vt:lpstr>
      <vt:lpstr>'Anexo 11 '!Área_de_impresión</vt:lpstr>
      <vt:lpstr>'Anexo 12 '!Área_de_impresión</vt:lpstr>
      <vt:lpstr>'Anexo 13'!Área_de_impresión</vt:lpstr>
      <vt:lpstr>'Anexo 16'!Área_de_impresión</vt:lpstr>
      <vt:lpstr>'Anexo 17'!Área_de_impresión</vt:lpstr>
      <vt:lpstr>'Anexo 18'!Área_de_impresión</vt:lpstr>
      <vt:lpstr>'Anexo 9 '!Área_de_impresión</vt:lpstr>
      <vt:lpstr>'Anexo 10'!Títulos_a_imprimir</vt:lpstr>
      <vt:lpstr>'Anexo 12 '!Títulos_a_imprimir</vt:lpstr>
      <vt:lpstr>'Anexo 13'!Títulos_a_imprimir</vt:lpstr>
      <vt:lpstr>'Anexo 16'!Títulos_a_imprimir</vt:lpstr>
      <vt:lpstr>'Anexo 17'!Títulos_a_imprimir</vt:lpstr>
      <vt:lpstr>'Anexo 18'!Títulos_a_imprimir</vt:lpstr>
      <vt:lpstr>'Anexo 9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Maria Cristina Gonzalez Gonzalez</cp:lastModifiedBy>
  <dcterms:created xsi:type="dcterms:W3CDTF">2014-07-23T17:41:59Z</dcterms:created>
  <dcterms:modified xsi:type="dcterms:W3CDTF">2014-08-30T18:28:07Z</dcterms:modified>
</cp:coreProperties>
</file>